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be0dd6f1313ad9/WRMC/Rates/"/>
    </mc:Choice>
  </mc:AlternateContent>
  <xr:revisionPtr revIDLastSave="0" documentId="8_{F8CFB215-AA24-4563-9730-9152FD77E5C5}" xr6:coauthVersionLast="47" xr6:coauthVersionMax="47" xr10:uidLastSave="{00000000-0000-0000-0000-000000000000}"/>
  <bookViews>
    <workbookView xWindow="-108" yWindow="-108" windowWidth="23256" windowHeight="12456" firstSheet="1" activeTab="5" xr2:uid="{7DF1649B-2730-4FE7-983B-E24B60C4A199}"/>
  </bookViews>
  <sheets>
    <sheet name="21-22" sheetId="1" r:id="rId1"/>
    <sheet name="22-23" sheetId="2" r:id="rId2"/>
    <sheet name="23-24" sheetId="3" r:id="rId3"/>
    <sheet name="24-25" sheetId="4" r:id="rId4"/>
    <sheet name="25-26" sheetId="5" r:id="rId5"/>
    <sheet name="26-27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6" l="1"/>
  <c r="E25" i="6"/>
  <c r="E38" i="6"/>
  <c r="E37" i="6" s="1"/>
  <c r="E36" i="6" s="1"/>
  <c r="E35" i="6" s="1"/>
  <c r="E34" i="6" s="1"/>
  <c r="E33" i="6" s="1"/>
  <c r="N139" i="6"/>
  <c r="N72" i="6"/>
  <c r="G176" i="6"/>
  <c r="G175" i="6" s="1"/>
  <c r="G174" i="6" s="1"/>
  <c r="G173" i="6" s="1"/>
  <c r="G172" i="6" s="1"/>
  <c r="G171" i="6" s="1"/>
  <c r="G170" i="6" s="1"/>
  <c r="G169" i="6" s="1"/>
  <c r="F176" i="6"/>
  <c r="F175" i="6" s="1"/>
  <c r="F174" i="6" s="1"/>
  <c r="F173" i="6" s="1"/>
  <c r="F172" i="6" s="1"/>
  <c r="F171" i="6" s="1"/>
  <c r="F170" i="6" s="1"/>
  <c r="F169" i="6" s="1"/>
  <c r="E176" i="6"/>
  <c r="E175" i="6" s="1"/>
  <c r="E174" i="6" s="1"/>
  <c r="E173" i="6" s="1"/>
  <c r="E172" i="6" s="1"/>
  <c r="E171" i="6" s="1"/>
  <c r="E170" i="6" s="1"/>
  <c r="E169" i="6" s="1"/>
  <c r="G167" i="6"/>
  <c r="G166" i="6" s="1"/>
  <c r="G165" i="6" s="1"/>
  <c r="G164" i="6" s="1"/>
  <c r="G163" i="6" s="1"/>
  <c r="G162" i="6" s="1"/>
  <c r="G161" i="6" s="1"/>
  <c r="G160" i="6" s="1"/>
  <c r="F167" i="6"/>
  <c r="F166" i="6" s="1"/>
  <c r="F165" i="6" s="1"/>
  <c r="F164" i="6" s="1"/>
  <c r="F163" i="6" s="1"/>
  <c r="F162" i="6" s="1"/>
  <c r="F161" i="6" s="1"/>
  <c r="F160" i="6" s="1"/>
  <c r="E167" i="6"/>
  <c r="E166" i="6" s="1"/>
  <c r="E165" i="6" s="1"/>
  <c r="E164" i="6" s="1"/>
  <c r="E163" i="6" s="1"/>
  <c r="E162" i="6" s="1"/>
  <c r="E161" i="6" s="1"/>
  <c r="E160" i="6" s="1"/>
  <c r="G158" i="6"/>
  <c r="G157" i="6" s="1"/>
  <c r="G156" i="6" s="1"/>
  <c r="G155" i="6" s="1"/>
  <c r="F158" i="6"/>
  <c r="F157" i="6" s="1"/>
  <c r="F156" i="6" s="1"/>
  <c r="F155" i="6" s="1"/>
  <c r="E158" i="6"/>
  <c r="E157" i="6" s="1"/>
  <c r="E156" i="6" s="1"/>
  <c r="E155" i="6" s="1"/>
  <c r="G153" i="6"/>
  <c r="G152" i="6" s="1"/>
  <c r="G151" i="6" s="1"/>
  <c r="G150" i="6" s="1"/>
  <c r="F153" i="6"/>
  <c r="F152" i="6" s="1"/>
  <c r="F151" i="6" s="1"/>
  <c r="F150" i="6" s="1"/>
  <c r="E153" i="6"/>
  <c r="E152" i="6" s="1"/>
  <c r="E151" i="6" s="1"/>
  <c r="E150" i="6" s="1"/>
  <c r="G148" i="6"/>
  <c r="G147" i="6" s="1"/>
  <c r="G146" i="6" s="1"/>
  <c r="G145" i="6" s="1"/>
  <c r="F148" i="6"/>
  <c r="F147" i="6" s="1"/>
  <c r="F146" i="6" s="1"/>
  <c r="F145" i="6" s="1"/>
  <c r="E148" i="6"/>
  <c r="E147" i="6" s="1"/>
  <c r="E146" i="6" s="1"/>
  <c r="E145" i="6" s="1"/>
  <c r="G96" i="6"/>
  <c r="G95" i="6" s="1"/>
  <c r="G94" i="6" s="1"/>
  <c r="G93" i="6" s="1"/>
  <c r="F96" i="6"/>
  <c r="F95" i="6" s="1"/>
  <c r="F94" i="6" s="1"/>
  <c r="F93" i="6" s="1"/>
  <c r="E96" i="6"/>
  <c r="E95" i="6" s="1"/>
  <c r="E94" i="6" s="1"/>
  <c r="E93" i="6" s="1"/>
  <c r="G91" i="6"/>
  <c r="G90" i="6" s="1"/>
  <c r="G89" i="6" s="1"/>
  <c r="G88" i="6" s="1"/>
  <c r="F91" i="6"/>
  <c r="F90" i="6" s="1"/>
  <c r="F89" i="6" s="1"/>
  <c r="F88" i="6" s="1"/>
  <c r="E91" i="6"/>
  <c r="E90" i="6" s="1"/>
  <c r="E89" i="6" s="1"/>
  <c r="E88" i="6" s="1"/>
  <c r="F81" i="6"/>
  <c r="F80" i="6" s="1"/>
  <c r="F79" i="6" s="1"/>
  <c r="F78" i="6" s="1"/>
  <c r="G81" i="6"/>
  <c r="G80" i="6" s="1"/>
  <c r="G79" i="6" s="1"/>
  <c r="G78" i="6" s="1"/>
  <c r="E81" i="6"/>
  <c r="E80" i="6" s="1"/>
  <c r="E79" i="6" s="1"/>
  <c r="E78" i="6" s="1"/>
  <c r="G38" i="6"/>
  <c r="G37" i="6" s="1"/>
  <c r="G36" i="6" s="1"/>
  <c r="G35" i="6" s="1"/>
  <c r="G34" i="6" s="1"/>
  <c r="G33" i="6" s="1"/>
  <c r="F38" i="6"/>
  <c r="F37" i="6" s="1"/>
  <c r="F36" i="6" s="1"/>
  <c r="F35" i="6" s="1"/>
  <c r="F34" i="6" s="1"/>
  <c r="F33" i="6" s="1"/>
  <c r="G31" i="6"/>
  <c r="G30" i="6" s="1"/>
  <c r="G29" i="6" s="1"/>
  <c r="G28" i="6" s="1"/>
  <c r="G27" i="6" s="1"/>
  <c r="G26" i="6" s="1"/>
  <c r="F31" i="6"/>
  <c r="F30" i="6" s="1"/>
  <c r="F29" i="6" s="1"/>
  <c r="F28" i="6" s="1"/>
  <c r="F27" i="6" s="1"/>
  <c r="F26" i="6" s="1"/>
  <c r="E31" i="6"/>
  <c r="E30" i="6" s="1"/>
  <c r="E29" i="6" s="1"/>
  <c r="E28" i="6" s="1"/>
  <c r="E27" i="6" s="1"/>
  <c r="E26" i="6" s="1"/>
  <c r="H27" i="6"/>
  <c r="H28" i="6" s="1"/>
  <c r="H29" i="6" s="1"/>
  <c r="H30" i="6" s="1"/>
  <c r="H31" i="6" s="1"/>
  <c r="E24" i="6"/>
  <c r="E23" i="6" s="1"/>
  <c r="E22" i="6" s="1"/>
  <c r="E21" i="6" s="1"/>
  <c r="E20" i="6" s="1"/>
  <c r="E19" i="6" s="1"/>
  <c r="E18" i="6" s="1"/>
  <c r="E17" i="6" s="1"/>
  <c r="G24" i="6"/>
  <c r="G23" i="6" s="1"/>
  <c r="G22" i="6" s="1"/>
  <c r="G21" i="6" s="1"/>
  <c r="G20" i="6" s="1"/>
  <c r="G19" i="6" s="1"/>
  <c r="G18" i="6" s="1"/>
  <c r="G17" i="6" s="1"/>
  <c r="F24" i="6"/>
  <c r="F23" i="6" s="1"/>
  <c r="F22" i="6" s="1"/>
  <c r="F21" i="6" s="1"/>
  <c r="F20" i="6" s="1"/>
  <c r="F19" i="6" s="1"/>
  <c r="F18" i="6" s="1"/>
  <c r="F17" i="6" s="1"/>
  <c r="H18" i="6"/>
  <c r="H19" i="6" s="1"/>
  <c r="H20" i="6" s="1"/>
  <c r="H21" i="6" s="1"/>
  <c r="H22" i="6" s="1"/>
  <c r="H23" i="6" s="1"/>
  <c r="H24" i="6" s="1"/>
  <c r="G78" i="5"/>
  <c r="G77" i="5" s="1"/>
  <c r="G76" i="5" s="1"/>
  <c r="G75" i="5" s="1"/>
  <c r="F78" i="5"/>
  <c r="F77" i="5" s="1"/>
  <c r="F76" i="5" s="1"/>
  <c r="F75" i="5" s="1"/>
  <c r="E78" i="5"/>
  <c r="E77" i="5" s="1"/>
  <c r="E76" i="5" s="1"/>
  <c r="E75" i="5" s="1"/>
  <c r="G135" i="5"/>
  <c r="G134" i="5" s="1"/>
  <c r="G133" i="5" s="1"/>
  <c r="G132" i="5" s="1"/>
  <c r="G131" i="5" s="1"/>
  <c r="F135" i="5"/>
  <c r="F134" i="5" s="1"/>
  <c r="F133" i="5" s="1"/>
  <c r="F132" i="5" s="1"/>
  <c r="F131" i="5" s="1"/>
  <c r="E135" i="5"/>
  <c r="E134" i="5" s="1"/>
  <c r="E133" i="5" s="1"/>
  <c r="E132" i="5" s="1"/>
  <c r="E131" i="5" s="1"/>
  <c r="G130" i="5"/>
  <c r="G129" i="5" s="1"/>
  <c r="G128" i="5" s="1"/>
  <c r="G127" i="5" s="1"/>
  <c r="G126" i="5" s="1"/>
  <c r="F130" i="5"/>
  <c r="F129" i="5" s="1"/>
  <c r="F128" i="5" s="1"/>
  <c r="F127" i="5" s="1"/>
  <c r="F126" i="5" s="1"/>
  <c r="E130" i="5"/>
  <c r="E129" i="5" s="1"/>
  <c r="E128" i="5" s="1"/>
  <c r="E127" i="5" s="1"/>
  <c r="E126" i="5" s="1"/>
  <c r="G125" i="5"/>
  <c r="G124" i="5" s="1"/>
  <c r="G123" i="5" s="1"/>
  <c r="G122" i="5" s="1"/>
  <c r="G121" i="5" s="1"/>
  <c r="F125" i="5"/>
  <c r="F124" i="5" s="1"/>
  <c r="F123" i="5" s="1"/>
  <c r="F122" i="5" s="1"/>
  <c r="F121" i="5" s="1"/>
  <c r="E125" i="5"/>
  <c r="E124" i="5" s="1"/>
  <c r="E123" i="5" s="1"/>
  <c r="E122" i="5" s="1"/>
  <c r="E121" i="5" s="1"/>
  <c r="F152" i="4"/>
  <c r="F159" i="3"/>
  <c r="H154" i="4"/>
  <c r="H155" i="4" s="1"/>
  <c r="H156" i="4" s="1"/>
  <c r="H157" i="4"/>
  <c r="G157" i="4"/>
  <c r="F157" i="4"/>
  <c r="F156" i="4" s="1"/>
  <c r="F155" i="4" s="1"/>
  <c r="F154" i="4" s="1"/>
  <c r="F153" i="4" s="1"/>
  <c r="E157" i="4"/>
  <c r="E156" i="4" s="1"/>
  <c r="E155" i="4" s="1"/>
  <c r="E154" i="4" s="1"/>
  <c r="E153" i="4" s="1"/>
  <c r="F152" i="5"/>
  <c r="F151" i="5" s="1"/>
  <c r="F150" i="5" s="1"/>
  <c r="F149" i="5" s="1"/>
  <c r="F148" i="5" s="1"/>
  <c r="F147" i="5" s="1"/>
  <c r="F146" i="5" s="1"/>
  <c r="F145" i="5" s="1"/>
  <c r="E152" i="5"/>
  <c r="E151" i="5" s="1"/>
  <c r="E150" i="5" s="1"/>
  <c r="E149" i="5" s="1"/>
  <c r="E148" i="5" s="1"/>
  <c r="E147" i="5" s="1"/>
  <c r="E146" i="5" s="1"/>
  <c r="E145" i="5" s="1"/>
  <c r="G152" i="5"/>
  <c r="G151" i="5" s="1"/>
  <c r="G150" i="5" s="1"/>
  <c r="G149" i="5" s="1"/>
  <c r="G148" i="5" s="1"/>
  <c r="G147" i="5" s="1"/>
  <c r="G146" i="5" s="1"/>
  <c r="G145" i="5" s="1"/>
  <c r="G144" i="5"/>
  <c r="G143" i="5" s="1"/>
  <c r="G142" i="5" s="1"/>
  <c r="G141" i="5" s="1"/>
  <c r="G140" i="5" s="1"/>
  <c r="G139" i="5" s="1"/>
  <c r="G138" i="5" s="1"/>
  <c r="G137" i="5" s="1"/>
  <c r="G136" i="5" s="1"/>
  <c r="F144" i="5"/>
  <c r="F143" i="5" s="1"/>
  <c r="F142" i="5" s="1"/>
  <c r="F141" i="5" s="1"/>
  <c r="F140" i="5" s="1"/>
  <c r="F139" i="5" s="1"/>
  <c r="F138" i="5" s="1"/>
  <c r="F137" i="5" s="1"/>
  <c r="F136" i="5" s="1"/>
  <c r="E144" i="5"/>
  <c r="E143" i="5" s="1"/>
  <c r="E142" i="5" s="1"/>
  <c r="E141" i="5" s="1"/>
  <c r="E140" i="5" s="1"/>
  <c r="E139" i="5" s="1"/>
  <c r="E138" i="5" s="1"/>
  <c r="E137" i="5" s="1"/>
  <c r="E136" i="5" s="1"/>
  <c r="G73" i="5"/>
  <c r="G72" i="5" s="1"/>
  <c r="G71" i="5" s="1"/>
  <c r="G70" i="5" s="1"/>
  <c r="F73" i="5"/>
  <c r="F72" i="5" s="1"/>
  <c r="F71" i="5" s="1"/>
  <c r="F70" i="5" s="1"/>
  <c r="E73" i="5"/>
  <c r="E72" i="5" s="1"/>
  <c r="E71" i="5" s="1"/>
  <c r="E70" i="5" s="1"/>
  <c r="G64" i="5"/>
  <c r="G63" i="5" s="1"/>
  <c r="G62" i="5" s="1"/>
  <c r="G61" i="5" s="1"/>
  <c r="G60" i="5" s="1"/>
  <c r="F64" i="5"/>
  <c r="F63" i="5" s="1"/>
  <c r="F62" i="5" s="1"/>
  <c r="F61" i="5" s="1"/>
  <c r="F60" i="5" s="1"/>
  <c r="E64" i="5"/>
  <c r="E63" i="5" s="1"/>
  <c r="E62" i="5" s="1"/>
  <c r="E61" i="5" s="1"/>
  <c r="E60" i="5" s="1"/>
  <c r="G36" i="5"/>
  <c r="G35" i="5" s="1"/>
  <c r="G34" i="5" s="1"/>
  <c r="G33" i="5" s="1"/>
  <c r="G32" i="5" s="1"/>
  <c r="G31" i="5" s="1"/>
  <c r="G30" i="5" s="1"/>
  <c r="F36" i="5"/>
  <c r="F35" i="5" s="1"/>
  <c r="F34" i="5" s="1"/>
  <c r="F33" i="5" s="1"/>
  <c r="F32" i="5" s="1"/>
  <c r="F31" i="5" s="1"/>
  <c r="F30" i="5" s="1"/>
  <c r="E36" i="5"/>
  <c r="E35" i="5" s="1"/>
  <c r="E34" i="5" s="1"/>
  <c r="E33" i="5" s="1"/>
  <c r="E32" i="5" s="1"/>
  <c r="E31" i="5" s="1"/>
  <c r="E30" i="5" s="1"/>
  <c r="H29" i="5"/>
  <c r="G29" i="5"/>
  <c r="G28" i="5" s="1"/>
  <c r="G27" i="5" s="1"/>
  <c r="G26" i="5" s="1"/>
  <c r="G25" i="5" s="1"/>
  <c r="G24" i="5" s="1"/>
  <c r="G23" i="5" s="1"/>
  <c r="F29" i="5"/>
  <c r="F28" i="5" s="1"/>
  <c r="F27" i="5" s="1"/>
  <c r="F26" i="5" s="1"/>
  <c r="F25" i="5" s="1"/>
  <c r="F24" i="5" s="1"/>
  <c r="F23" i="5" s="1"/>
  <c r="E29" i="5"/>
  <c r="E28" i="5" s="1"/>
  <c r="E27" i="5" s="1"/>
  <c r="E26" i="5" s="1"/>
  <c r="E25" i="5" s="1"/>
  <c r="E24" i="5" s="1"/>
  <c r="E23" i="5" s="1"/>
  <c r="H24" i="5"/>
  <c r="H25" i="5" s="1"/>
  <c r="H26" i="5" s="1"/>
  <c r="H27" i="5" s="1"/>
  <c r="H28" i="5" s="1"/>
  <c r="H22" i="5"/>
  <c r="G22" i="5"/>
  <c r="G21" i="5" s="1"/>
  <c r="G20" i="5" s="1"/>
  <c r="G19" i="5" s="1"/>
  <c r="G18" i="5" s="1"/>
  <c r="G17" i="5" s="1"/>
  <c r="G16" i="5" s="1"/>
  <c r="G15" i="5" s="1"/>
  <c r="G14" i="5" s="1"/>
  <c r="F22" i="5"/>
  <c r="F21" i="5" s="1"/>
  <c r="F20" i="5" s="1"/>
  <c r="F19" i="5" s="1"/>
  <c r="F18" i="5" s="1"/>
  <c r="F17" i="5" s="1"/>
  <c r="F16" i="5" s="1"/>
  <c r="F15" i="5" s="1"/>
  <c r="F14" i="5" s="1"/>
  <c r="E22" i="5"/>
  <c r="E21" i="5" s="1"/>
  <c r="E20" i="5" s="1"/>
  <c r="E19" i="5" s="1"/>
  <c r="E18" i="5" s="1"/>
  <c r="E17" i="5" s="1"/>
  <c r="E16" i="5" s="1"/>
  <c r="E15" i="5" s="1"/>
  <c r="E14" i="5" s="1"/>
  <c r="H15" i="5"/>
  <c r="H16" i="5" s="1"/>
  <c r="H17" i="5" s="1"/>
  <c r="H18" i="5" s="1"/>
  <c r="H19" i="5" s="1"/>
  <c r="H20" i="5" s="1"/>
  <c r="H21" i="5" s="1"/>
  <c r="H165" i="3"/>
  <c r="G165" i="3"/>
  <c r="H164" i="3"/>
  <c r="G164" i="3"/>
  <c r="G163" i="3" s="1"/>
  <c r="G162" i="3" s="1"/>
  <c r="G161" i="3" s="1"/>
  <c r="G160" i="3" s="1"/>
  <c r="F164" i="3"/>
  <c r="F163" i="3" s="1"/>
  <c r="F162" i="3" s="1"/>
  <c r="F161" i="3" s="1"/>
  <c r="F160" i="3" s="1"/>
  <c r="E164" i="3"/>
  <c r="E163" i="3" s="1"/>
  <c r="E162" i="3" s="1"/>
  <c r="E161" i="3" s="1"/>
  <c r="E160" i="3" s="1"/>
  <c r="G146" i="4"/>
  <c r="G145" i="4" s="1"/>
  <c r="G144" i="4" s="1"/>
  <c r="G143" i="4" s="1"/>
  <c r="G142" i="4" s="1"/>
  <c r="G141" i="4" s="1"/>
  <c r="G140" i="4" s="1"/>
  <c r="G139" i="4" s="1"/>
  <c r="F146" i="4"/>
  <c r="F145" i="4" s="1"/>
  <c r="F144" i="4" s="1"/>
  <c r="F143" i="4" s="1"/>
  <c r="F142" i="4" s="1"/>
  <c r="F141" i="4" s="1"/>
  <c r="F140" i="4" s="1"/>
  <c r="F139" i="4" s="1"/>
  <c r="E146" i="4"/>
  <c r="E145" i="4" s="1"/>
  <c r="E144" i="4" s="1"/>
  <c r="E143" i="4" s="1"/>
  <c r="E142" i="4" s="1"/>
  <c r="E141" i="4" s="1"/>
  <c r="E140" i="4" s="1"/>
  <c r="E139" i="4" s="1"/>
  <c r="G138" i="4"/>
  <c r="G137" i="4" s="1"/>
  <c r="G136" i="4" s="1"/>
  <c r="G135" i="4" s="1"/>
  <c r="G134" i="4" s="1"/>
  <c r="G133" i="4" s="1"/>
  <c r="G132" i="4" s="1"/>
  <c r="G131" i="4" s="1"/>
  <c r="G130" i="4" s="1"/>
  <c r="F138" i="4"/>
  <c r="F137" i="4" s="1"/>
  <c r="F136" i="4" s="1"/>
  <c r="F135" i="4" s="1"/>
  <c r="F134" i="4" s="1"/>
  <c r="F133" i="4" s="1"/>
  <c r="F132" i="4" s="1"/>
  <c r="F131" i="4" s="1"/>
  <c r="F130" i="4" s="1"/>
  <c r="E138" i="4"/>
  <c r="E137" i="4" s="1"/>
  <c r="E136" i="4" s="1"/>
  <c r="E135" i="4" s="1"/>
  <c r="E134" i="4" s="1"/>
  <c r="E133" i="4" s="1"/>
  <c r="E132" i="4" s="1"/>
  <c r="E131" i="4" s="1"/>
  <c r="E130" i="4" s="1"/>
  <c r="G90" i="4"/>
  <c r="G89" i="4" s="1"/>
  <c r="G88" i="4" s="1"/>
  <c r="G87" i="4" s="1"/>
  <c r="G86" i="4" s="1"/>
  <c r="F90" i="4"/>
  <c r="F89" i="4" s="1"/>
  <c r="F88" i="4" s="1"/>
  <c r="F87" i="4" s="1"/>
  <c r="F86" i="4" s="1"/>
  <c r="E90" i="4"/>
  <c r="G85" i="4"/>
  <c r="G84" i="4" s="1"/>
  <c r="G83" i="4" s="1"/>
  <c r="G82" i="4" s="1"/>
  <c r="G81" i="4" s="1"/>
  <c r="F85" i="4"/>
  <c r="F84" i="4" s="1"/>
  <c r="F83" i="4" s="1"/>
  <c r="F82" i="4" s="1"/>
  <c r="F81" i="4" s="1"/>
  <c r="E85" i="4"/>
  <c r="E84" i="4" s="1"/>
  <c r="E83" i="4" s="1"/>
  <c r="G80" i="4"/>
  <c r="G79" i="4" s="1"/>
  <c r="G78" i="4" s="1"/>
  <c r="G77" i="4" s="1"/>
  <c r="G76" i="4" s="1"/>
  <c r="F80" i="4"/>
  <c r="E80" i="4"/>
  <c r="E79" i="4" s="1"/>
  <c r="E78" i="4" s="1"/>
  <c r="E77" i="4" s="1"/>
  <c r="E76" i="4" s="1"/>
  <c r="G65" i="4"/>
  <c r="G64" i="4" s="1"/>
  <c r="G63" i="4" s="1"/>
  <c r="G62" i="4" s="1"/>
  <c r="G61" i="4" s="1"/>
  <c r="F65" i="4"/>
  <c r="F64" i="4" s="1"/>
  <c r="F63" i="4" s="1"/>
  <c r="F62" i="4" s="1"/>
  <c r="F61" i="4" s="1"/>
  <c r="E65" i="4"/>
  <c r="E64" i="4" s="1"/>
  <c r="E63" i="4" s="1"/>
  <c r="E62" i="4" s="1"/>
  <c r="E61" i="4" s="1"/>
  <c r="G36" i="4"/>
  <c r="G35" i="4" s="1"/>
  <c r="G34" i="4" s="1"/>
  <c r="G33" i="4" s="1"/>
  <c r="G32" i="4" s="1"/>
  <c r="G31" i="4" s="1"/>
  <c r="G30" i="4" s="1"/>
  <c r="F36" i="4"/>
  <c r="F35" i="4" s="1"/>
  <c r="F34" i="4" s="1"/>
  <c r="F33" i="4" s="1"/>
  <c r="F32" i="4" s="1"/>
  <c r="F31" i="4" s="1"/>
  <c r="F30" i="4" s="1"/>
  <c r="E36" i="4"/>
  <c r="E35" i="4" s="1"/>
  <c r="E34" i="4" s="1"/>
  <c r="E33" i="4" s="1"/>
  <c r="E32" i="4" s="1"/>
  <c r="E31" i="4" s="1"/>
  <c r="E30" i="4" s="1"/>
  <c r="H24" i="4"/>
  <c r="H25" i="4" s="1"/>
  <c r="H26" i="4" s="1"/>
  <c r="H27" i="4" s="1"/>
  <c r="H28" i="4" s="1"/>
  <c r="H29" i="4"/>
  <c r="G29" i="4"/>
  <c r="G28" i="4" s="1"/>
  <c r="G27" i="4" s="1"/>
  <c r="G26" i="4" s="1"/>
  <c r="G25" i="4" s="1"/>
  <c r="G24" i="4" s="1"/>
  <c r="G23" i="4" s="1"/>
  <c r="F29" i="4"/>
  <c r="F28" i="4" s="1"/>
  <c r="F27" i="4" s="1"/>
  <c r="F26" i="4" s="1"/>
  <c r="F25" i="4" s="1"/>
  <c r="F24" i="4" s="1"/>
  <c r="F23" i="4" s="1"/>
  <c r="E29" i="4"/>
  <c r="E28" i="4" s="1"/>
  <c r="E27" i="4" s="1"/>
  <c r="E26" i="4" s="1"/>
  <c r="E25" i="4" s="1"/>
  <c r="E24" i="4" s="1"/>
  <c r="E23" i="4" s="1"/>
  <c r="H15" i="4"/>
  <c r="H16" i="4" s="1"/>
  <c r="H17" i="4" s="1"/>
  <c r="H18" i="4" s="1"/>
  <c r="H19" i="4" s="1"/>
  <c r="H20" i="4" s="1"/>
  <c r="H21" i="4" s="1"/>
  <c r="H22" i="4"/>
  <c r="G22" i="4"/>
  <c r="G21" i="4" s="1"/>
  <c r="G20" i="4" s="1"/>
  <c r="G19" i="4" s="1"/>
  <c r="G18" i="4" s="1"/>
  <c r="G17" i="4" s="1"/>
  <c r="G16" i="4" s="1"/>
  <c r="G15" i="4" s="1"/>
  <c r="G14" i="4" s="1"/>
  <c r="F22" i="4"/>
  <c r="F21" i="4" s="1"/>
  <c r="F20" i="4" s="1"/>
  <c r="F19" i="4" s="1"/>
  <c r="F18" i="4" s="1"/>
  <c r="F17" i="4" s="1"/>
  <c r="F16" i="4" s="1"/>
  <c r="F15" i="4" s="1"/>
  <c r="F14" i="4" s="1"/>
  <c r="E22" i="4"/>
  <c r="E21" i="4" s="1"/>
  <c r="E20" i="4" s="1"/>
  <c r="E19" i="4" s="1"/>
  <c r="E18" i="4" s="1"/>
  <c r="E17" i="4" s="1"/>
  <c r="E16" i="4" s="1"/>
  <c r="E15" i="4" s="1"/>
  <c r="E14" i="4" s="1"/>
  <c r="G156" i="4"/>
  <c r="G155" i="4" s="1"/>
  <c r="G154" i="4" s="1"/>
  <c r="G153" i="4" s="1"/>
  <c r="H152" i="4"/>
  <c r="G152" i="4"/>
  <c r="G151" i="4" s="1"/>
  <c r="G150" i="4" s="1"/>
  <c r="G149" i="4" s="1"/>
  <c r="G148" i="4" s="1"/>
  <c r="F151" i="4"/>
  <c r="F150" i="4" s="1"/>
  <c r="F149" i="4" s="1"/>
  <c r="F148" i="4" s="1"/>
  <c r="E152" i="4"/>
  <c r="E151" i="4" s="1"/>
  <c r="E150" i="4" s="1"/>
  <c r="E149" i="4" s="1"/>
  <c r="E148" i="4" s="1"/>
  <c r="H151" i="4"/>
  <c r="H150" i="4"/>
  <c r="H149" i="4"/>
  <c r="H148" i="4"/>
  <c r="E89" i="4"/>
  <c r="E88" i="4" s="1"/>
  <c r="E87" i="4" s="1"/>
  <c r="E86" i="4" s="1"/>
  <c r="F79" i="4"/>
  <c r="F78" i="4" s="1"/>
  <c r="F77" i="4" s="1"/>
  <c r="F76" i="4" s="1"/>
  <c r="G74" i="4"/>
  <c r="G73" i="4" s="1"/>
  <c r="G72" i="4" s="1"/>
  <c r="G71" i="4" s="1"/>
  <c r="F74" i="4"/>
  <c r="F73" i="4" s="1"/>
  <c r="F72" i="4" s="1"/>
  <c r="F71" i="4" s="1"/>
  <c r="E74" i="4"/>
  <c r="E73" i="4" s="1"/>
  <c r="E72" i="4" s="1"/>
  <c r="E71" i="4" s="1"/>
  <c r="H155" i="3"/>
  <c r="H157" i="3"/>
  <c r="H156" i="3"/>
  <c r="H158" i="3"/>
  <c r="H159" i="3"/>
  <c r="G159" i="3"/>
  <c r="G158" i="3" s="1"/>
  <c r="G157" i="3" s="1"/>
  <c r="G156" i="3" s="1"/>
  <c r="G155" i="3" s="1"/>
  <c r="F158" i="3"/>
  <c r="F157" i="3" s="1"/>
  <c r="F156" i="3" s="1"/>
  <c r="F155" i="3" s="1"/>
  <c r="E159" i="3"/>
  <c r="E158" i="3" s="1"/>
  <c r="E157" i="3" s="1"/>
  <c r="E156" i="3" s="1"/>
  <c r="E155" i="3" s="1"/>
  <c r="G153" i="3"/>
  <c r="G152" i="3" s="1"/>
  <c r="G151" i="3" s="1"/>
  <c r="G150" i="3" s="1"/>
  <c r="G149" i="3" s="1"/>
  <c r="G148" i="3" s="1"/>
  <c r="G147" i="3" s="1"/>
  <c r="G146" i="3" s="1"/>
  <c r="F153" i="3"/>
  <c r="F152" i="3" s="1"/>
  <c r="F151" i="3" s="1"/>
  <c r="F150" i="3" s="1"/>
  <c r="F149" i="3" s="1"/>
  <c r="F148" i="3" s="1"/>
  <c r="F147" i="3" s="1"/>
  <c r="F146" i="3" s="1"/>
  <c r="E153" i="3"/>
  <c r="E152" i="3" s="1"/>
  <c r="E151" i="3" s="1"/>
  <c r="E150" i="3" s="1"/>
  <c r="E149" i="3" s="1"/>
  <c r="E148" i="3" s="1"/>
  <c r="E147" i="3" s="1"/>
  <c r="E146" i="3" s="1"/>
  <c r="G101" i="3"/>
  <c r="G100" i="3" s="1"/>
  <c r="G99" i="3" s="1"/>
  <c r="G98" i="3" s="1"/>
  <c r="F101" i="3"/>
  <c r="F100" i="3" s="1"/>
  <c r="F99" i="3" s="1"/>
  <c r="F98" i="3" s="1"/>
  <c r="E101" i="3"/>
  <c r="E100" i="3" s="1"/>
  <c r="E99" i="3" s="1"/>
  <c r="E98" i="3" s="1"/>
  <c r="G96" i="3"/>
  <c r="G95" i="3" s="1"/>
  <c r="G94" i="3" s="1"/>
  <c r="G93" i="3" s="1"/>
  <c r="F96" i="3"/>
  <c r="F95" i="3" s="1"/>
  <c r="F94" i="3" s="1"/>
  <c r="F93" i="3" s="1"/>
  <c r="E96" i="3"/>
  <c r="E95" i="3" s="1"/>
  <c r="E94" i="3" s="1"/>
  <c r="E93" i="3" s="1"/>
  <c r="G91" i="3"/>
  <c r="G90" i="3" s="1"/>
  <c r="G89" i="3" s="1"/>
  <c r="G88" i="3" s="1"/>
  <c r="F91" i="3"/>
  <c r="F90" i="3" s="1"/>
  <c r="F89" i="3" s="1"/>
  <c r="F88" i="3" s="1"/>
  <c r="E91" i="3"/>
  <c r="E90" i="3" s="1"/>
  <c r="E89" i="3" s="1"/>
  <c r="E88" i="3" s="1"/>
  <c r="G86" i="3"/>
  <c r="G85" i="3" s="1"/>
  <c r="G84" i="3" s="1"/>
  <c r="G83" i="3" s="1"/>
  <c r="F86" i="3"/>
  <c r="F85" i="3" s="1"/>
  <c r="F84" i="3" s="1"/>
  <c r="F83" i="3" s="1"/>
  <c r="E86" i="3"/>
  <c r="E85" i="3" s="1"/>
  <c r="E84" i="3" s="1"/>
  <c r="E83" i="3" s="1"/>
  <c r="G76" i="3"/>
  <c r="G75" i="3" s="1"/>
  <c r="G74" i="3" s="1"/>
  <c r="G73" i="3" s="1"/>
  <c r="F76" i="3"/>
  <c r="F75" i="3" s="1"/>
  <c r="F74" i="3" s="1"/>
  <c r="F73" i="3" s="1"/>
  <c r="E76" i="3"/>
  <c r="E75" i="3" s="1"/>
  <c r="E74" i="3" s="1"/>
  <c r="E73" i="3" s="1"/>
  <c r="G43" i="3"/>
  <c r="G42" i="3" s="1"/>
  <c r="G41" i="3" s="1"/>
  <c r="G40" i="3" s="1"/>
  <c r="G39" i="3" s="1"/>
  <c r="G38" i="3" s="1"/>
  <c r="F43" i="3"/>
  <c r="F42" i="3" s="1"/>
  <c r="F41" i="3" s="1"/>
  <c r="F40" i="3" s="1"/>
  <c r="F39" i="3" s="1"/>
  <c r="F38" i="3" s="1"/>
  <c r="E43" i="3"/>
  <c r="E42" i="3" s="1"/>
  <c r="E41" i="3" s="1"/>
  <c r="E40" i="3" s="1"/>
  <c r="E39" i="3" s="1"/>
  <c r="E38" i="3" s="1"/>
  <c r="G36" i="3"/>
  <c r="G35" i="3" s="1"/>
  <c r="G34" i="3" s="1"/>
  <c r="G33" i="3" s="1"/>
  <c r="G32" i="3" s="1"/>
  <c r="G31" i="3" s="1"/>
  <c r="F36" i="3"/>
  <c r="F35" i="3" s="1"/>
  <c r="F34" i="3" s="1"/>
  <c r="F33" i="3" s="1"/>
  <c r="F32" i="3" s="1"/>
  <c r="F31" i="3" s="1"/>
  <c r="E36" i="3"/>
  <c r="E35" i="3" s="1"/>
  <c r="E34" i="3" s="1"/>
  <c r="E33" i="3" s="1"/>
  <c r="E32" i="3" s="1"/>
  <c r="E31" i="3" s="1"/>
  <c r="G29" i="3"/>
  <c r="G28" i="3" s="1"/>
  <c r="G27" i="3" s="1"/>
  <c r="G26" i="3" s="1"/>
  <c r="G25" i="3" s="1"/>
  <c r="G24" i="3" s="1"/>
  <c r="F29" i="3"/>
  <c r="F28" i="3" s="1"/>
  <c r="F27" i="3" s="1"/>
  <c r="F26" i="3" s="1"/>
  <c r="F25" i="3" s="1"/>
  <c r="F24" i="3" s="1"/>
  <c r="E29" i="3"/>
  <c r="E28" i="3" s="1"/>
  <c r="E27" i="3" s="1"/>
  <c r="E26" i="3" s="1"/>
  <c r="E25" i="3" s="1"/>
  <c r="E24" i="3" s="1"/>
  <c r="G22" i="3"/>
  <c r="G21" i="3" s="1"/>
  <c r="G20" i="3" s="1"/>
  <c r="G19" i="3" s="1"/>
  <c r="G18" i="3" s="1"/>
  <c r="G17" i="3" s="1"/>
  <c r="G16" i="3" s="1"/>
  <c r="G15" i="3" s="1"/>
  <c r="F22" i="3"/>
  <c r="F21" i="3" s="1"/>
  <c r="F20" i="3" s="1"/>
  <c r="F19" i="3" s="1"/>
  <c r="F18" i="3" s="1"/>
  <c r="F17" i="3" s="1"/>
  <c r="F16" i="3" s="1"/>
  <c r="F15" i="3" s="1"/>
  <c r="E22" i="3"/>
  <c r="E21" i="3" s="1"/>
  <c r="E20" i="3" s="1"/>
  <c r="E19" i="3" s="1"/>
  <c r="E18" i="3" s="1"/>
  <c r="E17" i="3" s="1"/>
  <c r="E16" i="3" s="1"/>
  <c r="E15" i="3" s="1"/>
  <c r="H194" i="2"/>
  <c r="H193" i="2" s="1"/>
  <c r="H192" i="2" s="1"/>
  <c r="H191" i="2" s="1"/>
  <c r="H190" i="2" s="1"/>
  <c r="H189" i="2" s="1"/>
  <c r="H188" i="2" s="1"/>
  <c r="H187" i="2" s="1"/>
  <c r="G194" i="2"/>
  <c r="G193" i="2" s="1"/>
  <c r="G192" i="2" s="1"/>
  <c r="G191" i="2" s="1"/>
  <c r="G190" i="2" s="1"/>
  <c r="G189" i="2" s="1"/>
  <c r="G188" i="2" s="1"/>
  <c r="G187" i="2" s="1"/>
  <c r="F194" i="2"/>
  <c r="F193" i="2" s="1"/>
  <c r="F192" i="2" s="1"/>
  <c r="F191" i="2" s="1"/>
  <c r="F190" i="2" s="1"/>
  <c r="F189" i="2" s="1"/>
  <c r="F188" i="2" s="1"/>
  <c r="F187" i="2" s="1"/>
  <c r="E194" i="2"/>
  <c r="E193" i="2" s="1"/>
  <c r="E192" i="2" s="1"/>
  <c r="E191" i="2" s="1"/>
  <c r="E190" i="2" s="1"/>
  <c r="E189" i="2" s="1"/>
  <c r="E188" i="2" s="1"/>
  <c r="E187" i="2" s="1"/>
  <c r="E104" i="3" l="1"/>
  <c r="F104" i="3"/>
  <c r="G104" i="3"/>
  <c r="E82" i="4"/>
  <c r="E81" i="4" s="1"/>
  <c r="E93" i="4"/>
  <c r="E92" i="4"/>
  <c r="G92" i="4"/>
  <c r="F92" i="4"/>
  <c r="G152" i="2"/>
  <c r="G151" i="2" s="1"/>
  <c r="G150" i="2" s="1"/>
  <c r="G149" i="2" s="1"/>
  <c r="F152" i="2"/>
  <c r="F151" i="2" s="1"/>
  <c r="F150" i="2" s="1"/>
  <c r="F149" i="2" s="1"/>
  <c r="E152" i="2"/>
  <c r="E151" i="2" s="1"/>
  <c r="E150" i="2" s="1"/>
  <c r="E149" i="2" s="1"/>
  <c r="G147" i="2"/>
  <c r="G146" i="2" s="1"/>
  <c r="G145" i="2" s="1"/>
  <c r="G144" i="2" s="1"/>
  <c r="F147" i="2"/>
  <c r="F146" i="2" s="1"/>
  <c r="F145" i="2" s="1"/>
  <c r="F144" i="2" s="1"/>
  <c r="E147" i="2"/>
  <c r="E146" i="2" s="1"/>
  <c r="E145" i="2" s="1"/>
  <c r="E144" i="2" s="1"/>
  <c r="G142" i="2"/>
  <c r="G141" i="2" s="1"/>
  <c r="G140" i="2" s="1"/>
  <c r="G139" i="2" s="1"/>
  <c r="G138" i="2" s="1"/>
  <c r="G137" i="2" s="1"/>
  <c r="G136" i="2" s="1"/>
  <c r="G135" i="2" s="1"/>
  <c r="F142" i="2"/>
  <c r="F141" i="2" s="1"/>
  <c r="F140" i="2" s="1"/>
  <c r="F139" i="2" s="1"/>
  <c r="F138" i="2" s="1"/>
  <c r="F137" i="2" s="1"/>
  <c r="F136" i="2" s="1"/>
  <c r="F135" i="2" s="1"/>
  <c r="E142" i="2"/>
  <c r="E141" i="2" s="1"/>
  <c r="E140" i="2" s="1"/>
  <c r="E139" i="2" s="1"/>
  <c r="E138" i="2" s="1"/>
  <c r="E137" i="2" s="1"/>
  <c r="E136" i="2" s="1"/>
  <c r="E135" i="2" s="1"/>
  <c r="E98" i="2"/>
  <c r="E97" i="2" s="1"/>
  <c r="E96" i="2" s="1"/>
  <c r="E95" i="2" s="1"/>
  <c r="G98" i="2"/>
  <c r="G97" i="2" s="1"/>
  <c r="G96" i="2" s="1"/>
  <c r="G95" i="2" s="1"/>
  <c r="F98" i="2"/>
  <c r="F97" i="2" s="1"/>
  <c r="F96" i="2" s="1"/>
  <c r="F95" i="2" s="1"/>
  <c r="G93" i="2"/>
  <c r="G92" i="2" s="1"/>
  <c r="G91" i="2" s="1"/>
  <c r="G90" i="2" s="1"/>
  <c r="F93" i="2"/>
  <c r="F92" i="2" s="1"/>
  <c r="F91" i="2" s="1"/>
  <c r="F90" i="2" s="1"/>
  <c r="E93" i="2"/>
  <c r="E92" i="2" s="1"/>
  <c r="E91" i="2" s="1"/>
  <c r="E90" i="2" s="1"/>
  <c r="G88" i="2"/>
  <c r="G87" i="2" s="1"/>
  <c r="G86" i="2" s="1"/>
  <c r="G85" i="2" s="1"/>
  <c r="F88" i="2"/>
  <c r="F87" i="2" s="1"/>
  <c r="F86" i="2" s="1"/>
  <c r="F85" i="2" s="1"/>
  <c r="E88" i="2"/>
  <c r="E87" i="2" s="1"/>
  <c r="E86" i="2" s="1"/>
  <c r="E85" i="2" s="1"/>
  <c r="G83" i="2"/>
  <c r="G82" i="2" s="1"/>
  <c r="G81" i="2" s="1"/>
  <c r="G80" i="2" s="1"/>
  <c r="F83" i="2"/>
  <c r="F82" i="2" s="1"/>
  <c r="F81" i="2" s="1"/>
  <c r="F80" i="2" s="1"/>
  <c r="E83" i="2"/>
  <c r="E82" i="2" s="1"/>
  <c r="E81" i="2" s="1"/>
  <c r="E80" i="2" s="1"/>
  <c r="G73" i="2"/>
  <c r="G72" i="2" s="1"/>
  <c r="G71" i="2" s="1"/>
  <c r="G70" i="2" s="1"/>
  <c r="F73" i="2"/>
  <c r="F72" i="2" s="1"/>
  <c r="F71" i="2" s="1"/>
  <c r="F70" i="2" s="1"/>
  <c r="E73" i="2"/>
  <c r="E72" i="2" s="1"/>
  <c r="E71" i="2" s="1"/>
  <c r="E70" i="2" s="1"/>
  <c r="G42" i="2"/>
  <c r="G41" i="2" s="1"/>
  <c r="G40" i="2" s="1"/>
  <c r="G39" i="2" s="1"/>
  <c r="G38" i="2" s="1"/>
  <c r="G37" i="2" s="1"/>
  <c r="F42" i="2"/>
  <c r="F41" i="2" s="1"/>
  <c r="F40" i="2" s="1"/>
  <c r="F39" i="2" s="1"/>
  <c r="F38" i="2" s="1"/>
  <c r="F37" i="2" s="1"/>
  <c r="E42" i="2"/>
  <c r="E41" i="2" s="1"/>
  <c r="E40" i="2" s="1"/>
  <c r="E39" i="2" s="1"/>
  <c r="E38" i="2" s="1"/>
  <c r="E37" i="2" s="1"/>
  <c r="G35" i="2"/>
  <c r="G34" i="2" s="1"/>
  <c r="G33" i="2" s="1"/>
  <c r="G32" i="2" s="1"/>
  <c r="G31" i="2" s="1"/>
  <c r="G30" i="2" s="1"/>
  <c r="F35" i="2"/>
  <c r="F34" i="2" s="1"/>
  <c r="F33" i="2" s="1"/>
  <c r="F32" i="2" s="1"/>
  <c r="F31" i="2" s="1"/>
  <c r="F30" i="2" s="1"/>
  <c r="E35" i="2"/>
  <c r="E34" i="2" s="1"/>
  <c r="E33" i="2" s="1"/>
  <c r="E32" i="2" s="1"/>
  <c r="E31" i="2" s="1"/>
  <c r="E30" i="2" s="1"/>
  <c r="G28" i="2"/>
  <c r="G27" i="2" s="1"/>
  <c r="G26" i="2" s="1"/>
  <c r="G25" i="2" s="1"/>
  <c r="G24" i="2" s="1"/>
  <c r="G23" i="2" s="1"/>
  <c r="F28" i="2"/>
  <c r="F27" i="2" s="1"/>
  <c r="F26" i="2" s="1"/>
  <c r="F25" i="2" s="1"/>
  <c r="F24" i="2" s="1"/>
  <c r="F23" i="2" s="1"/>
  <c r="E28" i="2"/>
  <c r="E27" i="2" s="1"/>
  <c r="E26" i="2" s="1"/>
  <c r="E25" i="2" s="1"/>
  <c r="E24" i="2" s="1"/>
  <c r="E23" i="2" s="1"/>
  <c r="G21" i="2"/>
  <c r="G20" i="2" s="1"/>
  <c r="G19" i="2" s="1"/>
  <c r="G18" i="2" s="1"/>
  <c r="G17" i="2" s="1"/>
  <c r="G16" i="2" s="1"/>
  <c r="G15" i="2" s="1"/>
  <c r="G14" i="2" s="1"/>
  <c r="F21" i="2"/>
  <c r="F20" i="2" s="1"/>
  <c r="F19" i="2" s="1"/>
  <c r="F18" i="2" s="1"/>
  <c r="F17" i="2" s="1"/>
  <c r="F16" i="2" s="1"/>
  <c r="F15" i="2" s="1"/>
  <c r="F14" i="2" s="1"/>
  <c r="E21" i="2"/>
  <c r="E20" i="2" s="1"/>
  <c r="E19" i="2" s="1"/>
  <c r="E18" i="2" s="1"/>
  <c r="E17" i="2" s="1"/>
  <c r="E16" i="2" s="1"/>
  <c r="E15" i="2" s="1"/>
  <c r="E14" i="2" s="1"/>
  <c r="H185" i="2"/>
  <c r="H184" i="2" s="1"/>
  <c r="H183" i="2" s="1"/>
  <c r="H182" i="2" s="1"/>
  <c r="H181" i="2" s="1"/>
  <c r="H180" i="2" s="1"/>
  <c r="G185" i="2"/>
  <c r="G184" i="2" s="1"/>
  <c r="G183" i="2" s="1"/>
  <c r="G182" i="2" s="1"/>
  <c r="G181" i="2" s="1"/>
  <c r="G180" i="2" s="1"/>
  <c r="F185" i="2"/>
  <c r="F184" i="2" s="1"/>
  <c r="F183" i="2" s="1"/>
  <c r="F182" i="2" s="1"/>
  <c r="F181" i="2" s="1"/>
  <c r="F180" i="2" s="1"/>
  <c r="E185" i="2"/>
  <c r="E184" i="2" s="1"/>
  <c r="E183" i="2" s="1"/>
  <c r="E182" i="2" s="1"/>
  <c r="E181" i="2" s="1"/>
  <c r="E180" i="2" s="1"/>
</calcChain>
</file>

<file path=xl/sharedStrings.xml><?xml version="1.0" encoding="utf-8"?>
<sst xmlns="http://schemas.openxmlformats.org/spreadsheetml/2006/main" count="2270" uniqueCount="262">
  <si>
    <t>Seasons</t>
  </si>
  <si>
    <t>Low</t>
  </si>
  <si>
    <t>Shoulder</t>
  </si>
  <si>
    <t>High</t>
  </si>
  <si>
    <t>Peak</t>
  </si>
  <si>
    <t xml:space="preserve">Minimum Nights </t>
  </si>
  <si>
    <t>Season 2021</t>
  </si>
  <si>
    <t xml:space="preserve">19 Apr - 02 Jul </t>
  </si>
  <si>
    <t>07 Jan - 06 Feb</t>
  </si>
  <si>
    <t>07 Feb - 20 Feb</t>
  </si>
  <si>
    <t>22 Dec- 31 Dec **</t>
  </si>
  <si>
    <t>a) Low Season - 2 nights</t>
  </si>
  <si>
    <t>29 Aug - 30 Sep</t>
  </si>
  <si>
    <t>21 Feb - 26 Mar</t>
  </si>
  <si>
    <t>27 Mar - 18 Apr</t>
  </si>
  <si>
    <t xml:space="preserve">b) Shoulder Season - 3 nights </t>
  </si>
  <si>
    <t>10 Oct - 21 Dec</t>
  </si>
  <si>
    <t>03 Jul - 28 Aug</t>
  </si>
  <si>
    <t>01 Oct - 09 Oct</t>
  </si>
  <si>
    <t xml:space="preserve">c) High Season - 5 nights </t>
  </si>
  <si>
    <t>Minimum nights</t>
  </si>
  <si>
    <t>7/10**</t>
  </si>
  <si>
    <t>d) Peak Season - 7 nights (** for stays overlapping Christmas &amp; New Year - minimun stay 10 nights)</t>
  </si>
  <si>
    <t>Rate  Card 2021 /2022</t>
  </si>
  <si>
    <t>Validity until 07 January 2022</t>
  </si>
  <si>
    <t>No</t>
  </si>
  <si>
    <t>Villa Name</t>
  </si>
  <si>
    <t>Location</t>
  </si>
  <si>
    <t>No. of Bedrooms</t>
  </si>
  <si>
    <t>Standard Discounts</t>
  </si>
  <si>
    <t>Remarks</t>
  </si>
  <si>
    <t>Early Bird</t>
  </si>
  <si>
    <t>Last Minute</t>
  </si>
  <si>
    <t>Long Stay</t>
  </si>
  <si>
    <t>Bookings 120 days                prior to check in date                        (All Seasosns)</t>
  </si>
  <si>
    <t xml:space="preserve">Bookings less than 20 days prior to check in date </t>
  </si>
  <si>
    <t>12 nights and more</t>
  </si>
  <si>
    <t>Chef***</t>
  </si>
  <si>
    <t>F&amp;B****</t>
  </si>
  <si>
    <t>Rate Inclusions</t>
  </si>
  <si>
    <r>
      <rPr>
        <b/>
        <sz val="10"/>
        <color theme="1"/>
        <rFont val="Calibri"/>
        <family val="2"/>
        <scheme val="minor"/>
      </rPr>
      <t>Ban Haad Sai</t>
    </r>
    <r>
      <rPr>
        <b/>
        <sz val="7"/>
        <color theme="1"/>
        <rFont val="Calibri"/>
        <family val="2"/>
        <scheme val="minor"/>
      </rPr>
      <t xml:space="preserve">                               (Beachfront)</t>
    </r>
  </si>
  <si>
    <t>Big Buddha</t>
  </si>
  <si>
    <t>7 bed - 14 pax</t>
  </si>
  <si>
    <t>Yes</t>
  </si>
  <si>
    <t>FC +20%</t>
  </si>
  <si>
    <t>Welcome Drink, Fruit Basket,                                   Daily Continental Breakfast, 1 x round trip Airport Transfer for up to 8 guests,                                                        2 x round trip Airport Transfer for 9 guests and more</t>
  </si>
  <si>
    <t>6 bed - 12 pax</t>
  </si>
  <si>
    <t>5 bed - 10 pax</t>
  </si>
  <si>
    <t>4 bed - 8 pax</t>
  </si>
  <si>
    <t>3 bed - 6 pax</t>
  </si>
  <si>
    <r>
      <rPr>
        <b/>
        <sz val="10"/>
        <color theme="1"/>
        <rFont val="Calibri"/>
        <family val="2"/>
        <scheme val="minor"/>
      </rPr>
      <t xml:space="preserve">Villa Skyfall  </t>
    </r>
    <r>
      <rPr>
        <b/>
        <sz val="7"/>
        <color theme="1"/>
        <rFont val="Calibri"/>
        <family val="2"/>
        <scheme val="minor"/>
      </rPr>
      <t xml:space="preserve">                               (Sea View)</t>
    </r>
  </si>
  <si>
    <t>Choeng Mon</t>
  </si>
  <si>
    <t>8 bed - 16 pax</t>
  </si>
  <si>
    <t>Welcome Drink, Fruit Basket,                                               Daily Continental Breakfast, 1 x round trip Airport Transfer for up to 8 guests,                                              2 x round trip Airport Transfer for 9 guests and more</t>
  </si>
  <si>
    <r>
      <rPr>
        <b/>
        <sz val="10"/>
        <color theme="1"/>
        <rFont val="Calibri"/>
        <family val="2"/>
        <scheme val="minor"/>
      </rPr>
      <t xml:space="preserve">Baan Bon Khao  </t>
    </r>
    <r>
      <rPr>
        <b/>
        <sz val="7"/>
        <color theme="1"/>
        <rFont val="Calibri"/>
        <family val="2"/>
        <scheme val="minor"/>
      </rPr>
      <t xml:space="preserve">                          (Sea View)</t>
    </r>
  </si>
  <si>
    <t>on request</t>
  </si>
  <si>
    <t>Welcome Drink, Fruit Basket,                                           Daily Continental Breakfast, 1 x round trip Airport Transfer for up to 8 guests,                                                            2 x round trip Airport Transfer for 9 guests and more</t>
  </si>
  <si>
    <r>
      <rPr>
        <b/>
        <sz val="10"/>
        <color theme="1"/>
        <rFont val="Calibri"/>
        <family val="2"/>
        <scheme val="minor"/>
      </rPr>
      <t xml:space="preserve">Baan Kimsacheva </t>
    </r>
    <r>
      <rPr>
        <b/>
        <sz val="7"/>
        <color theme="1"/>
        <rFont val="Calibri"/>
        <family val="2"/>
        <scheme val="minor"/>
      </rPr>
      <t xml:space="preserve">                      (Sea View)</t>
    </r>
  </si>
  <si>
    <t>North Chaweng</t>
  </si>
  <si>
    <t>Welcome Drink, Fruit Basket,                                     Daily Continental Breakfast, 1 x round trip Airport Transfer for up to 8 guests,                                                              2 x round trip Airport Transfer for 9 guests and more</t>
  </si>
  <si>
    <r>
      <rPr>
        <b/>
        <sz val="10"/>
        <color theme="1"/>
        <rFont val="Calibri"/>
        <family val="2"/>
        <scheme val="minor"/>
      </rPr>
      <t xml:space="preserve">Panorama Summit   </t>
    </r>
    <r>
      <rPr>
        <b/>
        <sz val="7"/>
        <color theme="1"/>
        <rFont val="Calibri"/>
        <family val="2"/>
        <scheme val="minor"/>
      </rPr>
      <t xml:space="preserve">                    (Sea View)</t>
    </r>
  </si>
  <si>
    <t xml:space="preserve">Welcome Drink, Fruit Basket,                              Daily Continental Breakfast, </t>
  </si>
  <si>
    <r>
      <rPr>
        <b/>
        <sz val="10"/>
        <color theme="1"/>
        <rFont val="Calibri"/>
        <family val="2"/>
        <scheme val="minor"/>
      </rPr>
      <t>Villa Alpha</t>
    </r>
    <r>
      <rPr>
        <b/>
        <sz val="7"/>
        <color theme="1"/>
        <rFont val="Calibri"/>
        <family val="2"/>
        <scheme val="minor"/>
      </rPr>
      <t xml:space="preserve">                                        (Sea View)</t>
    </r>
  </si>
  <si>
    <r>
      <rPr>
        <sz val="7"/>
        <color rgb="FFFF0000"/>
        <rFont val="Calibri"/>
        <family val="2"/>
        <scheme val="minor"/>
      </rPr>
      <t xml:space="preserve">No Breakfast included,                                                           </t>
    </r>
    <r>
      <rPr>
        <sz val="7"/>
        <color theme="1"/>
        <rFont val="Calibri"/>
        <family val="2"/>
        <scheme val="minor"/>
      </rPr>
      <t xml:space="preserve">Welcome Drink, Fruit Basket,  1 x round trip Airport Transfer for up to 10 guests,    </t>
    </r>
  </si>
  <si>
    <r>
      <rPr>
        <b/>
        <sz val="10"/>
        <color theme="1"/>
        <rFont val="Calibri"/>
        <family val="2"/>
        <scheme val="minor"/>
      </rPr>
      <t xml:space="preserve">Motsamot  </t>
    </r>
    <r>
      <rPr>
        <b/>
        <sz val="7"/>
        <color theme="1"/>
        <rFont val="Calibri"/>
        <family val="2"/>
        <scheme val="minor"/>
      </rPr>
      <t xml:space="preserve">                            (Garden View)</t>
    </r>
  </si>
  <si>
    <t>Welcome Drink, Fruit Basket,                                     Daily Continental Breakfast, 1 x round trip Airport Transfer for up to 8 guests,                                                                 2 x round trip Airport Transfer for 9 guests and more</t>
  </si>
  <si>
    <r>
      <rPr>
        <b/>
        <sz val="10"/>
        <color theme="1"/>
        <rFont val="Calibri"/>
        <family val="2"/>
        <scheme val="minor"/>
      </rPr>
      <t xml:space="preserve">Spice at Lime Samui </t>
    </r>
    <r>
      <rPr>
        <b/>
        <sz val="7"/>
        <color theme="1"/>
        <rFont val="Calibri"/>
        <family val="2"/>
        <scheme val="minor"/>
      </rPr>
      <t xml:space="preserve">                                  (Sea View) up to 16 guests </t>
    </r>
  </si>
  <si>
    <t>Ban Makham Nathon</t>
  </si>
  <si>
    <t>Welcome Snacks and Drink, Fruit Basket,                                                    Daily Continental Breakfast, 1 x round trip Airport Transfer for up to 8 guests,                                                            2 x round trip Airport Transfer for 9 guests and more</t>
  </si>
  <si>
    <t xml:space="preserve">Remarks:                                                                                              </t>
  </si>
  <si>
    <t>~ Prices are in USD, per night, per villa</t>
  </si>
  <si>
    <t>~ Prices are bases on accomodation with inclusions as published</t>
  </si>
  <si>
    <t>~ Rates are ++ and subject to 17,7% government tax and 10% service charge</t>
  </si>
  <si>
    <t>~ Discounts cannot be used cumulatively or combined</t>
  </si>
  <si>
    <t>~ *** for villas with chef "on request" basis, advance booking for chef service is required and subject to availability. Chef service costs THB 1,500++, per meal (lunch or dinner) or THB 2,500++, per day (lunch and dinner) and subject to 10% Service charge and 7% VAT</t>
  </si>
  <si>
    <t>~ ****Chef or In-villa shopping service as well as pre-arrival shopping service is available at THB 600 or 20% of food cost (FC) as handling fee, whichever is greater and subject to 7% VAT</t>
  </si>
  <si>
    <t>Bookings 120 days          prior to check in date                        (All Seasosns)</t>
  </si>
  <si>
    <r>
      <rPr>
        <b/>
        <sz val="10"/>
        <color theme="1"/>
        <rFont val="Calibri"/>
        <family val="2"/>
        <scheme val="minor"/>
      </rPr>
      <t xml:space="preserve">Splash at Lime Samui </t>
    </r>
    <r>
      <rPr>
        <b/>
        <sz val="7"/>
        <color theme="1"/>
        <rFont val="Calibri"/>
        <family val="2"/>
        <scheme val="minor"/>
      </rPr>
      <t xml:space="preserve">               (Sea View) up to 14 guests </t>
    </r>
  </si>
  <si>
    <t>Ban Makhan  Nathon</t>
  </si>
  <si>
    <t>FC + 20%</t>
  </si>
  <si>
    <t>Welcome Snacks and Drink, Fruit Basket,                                                   Daily Continental Breakfast, 1 x round trip Airport Transfer for up to 8 guests,                                                         2 x round trip Airport Transfer for 9 guests and more</t>
  </si>
  <si>
    <r>
      <rPr>
        <b/>
        <sz val="10"/>
        <color theme="1"/>
        <rFont val="Calibri"/>
        <family val="2"/>
        <scheme val="minor"/>
      </rPr>
      <t xml:space="preserve">Zest at Lime Samui  </t>
    </r>
    <r>
      <rPr>
        <b/>
        <sz val="7"/>
        <color theme="1"/>
        <rFont val="Calibri"/>
        <family val="2"/>
        <scheme val="minor"/>
      </rPr>
      <t xml:space="preserve">                    (Sea View) up to 14 guests </t>
    </r>
  </si>
  <si>
    <t>Welcome Snacks and Drink, Fruit Basket,                                                         Daily Continental Breakfast, 1 x round trip Airport Transfer for up to 8 guests,                                                2 x round trip Airport Transfer for 9 guests and more</t>
  </si>
  <si>
    <r>
      <rPr>
        <b/>
        <sz val="10"/>
        <color theme="1"/>
        <rFont val="Calibri"/>
        <family val="2"/>
        <scheme val="minor"/>
      </rPr>
      <t xml:space="preserve">Lime Samui 10.5 BR           </t>
    </r>
    <r>
      <rPr>
        <sz val="7"/>
        <color theme="1"/>
        <rFont val="Calibri"/>
        <family val="2"/>
        <scheme val="minor"/>
      </rPr>
      <t xml:space="preserve">                     </t>
    </r>
    <r>
      <rPr>
        <b/>
        <sz val="7"/>
        <color theme="1"/>
        <rFont val="Calibri"/>
        <family val="2"/>
        <scheme val="minor"/>
      </rPr>
      <t>2 Villa   up to 30 guests</t>
    </r>
  </si>
  <si>
    <t>10 bed - 20 pax</t>
  </si>
  <si>
    <t xml:space="preserve">Welcome Snacks and Drink, Fruit Basket,                                                         Daily Continental Breakfast, 1 x round trip Airport Transfer for up to 8 guests,                                                        2 x round trip Airport Transfer for up to 16 guests,                                                                   3 x round trip Airport Transfer for up to 24  guests,                                                                    4 x round trip Airport Transfers for up to 30 guests </t>
  </si>
  <si>
    <t>9 bed - 18 pax</t>
  </si>
  <si>
    <r>
      <rPr>
        <b/>
        <sz val="10"/>
        <color theme="1"/>
        <rFont val="Calibri"/>
        <family val="2"/>
        <scheme val="minor"/>
      </rPr>
      <t>Lime Samui 15 BR</t>
    </r>
    <r>
      <rPr>
        <b/>
        <sz val="7"/>
        <color theme="1"/>
        <rFont val="Calibri"/>
        <family val="2"/>
        <scheme val="minor"/>
      </rPr>
      <t xml:space="preserve">                   3 Villas  up to 44 guests   </t>
    </r>
  </si>
  <si>
    <t>15 bed - 30 pax</t>
  </si>
  <si>
    <t xml:space="preserve">Welcome Snacks and Drink, Fruit Basket,                                                        Daily Continental Breakfast, 1 x round trip Airport Transfer for up to 8 guests,                                                           2 x round trip Airport Transfer for up to 16 guests,                                                                   3 x round trip Airport Transfer for up to 24  guests,                                                                      4 x round trip Airport Transfers for up to 30 guests </t>
  </si>
  <si>
    <t>14 bed - 28 pax</t>
  </si>
  <si>
    <t>13 bed - 26 pax</t>
  </si>
  <si>
    <t>12 bed - 24 pax</t>
  </si>
  <si>
    <t>11 bed - 22 pax</t>
  </si>
  <si>
    <r>
      <rPr>
        <b/>
        <sz val="10"/>
        <color theme="1"/>
        <rFont val="Calibri"/>
        <family val="2"/>
        <scheme val="minor"/>
      </rPr>
      <t xml:space="preserve">Baan Sang - Five Islands </t>
    </r>
    <r>
      <rPr>
        <b/>
        <sz val="7"/>
        <color theme="1"/>
        <rFont val="Calibri"/>
        <family val="2"/>
        <scheme val="minor"/>
      </rPr>
      <t xml:space="preserve">    (Sea View)</t>
    </r>
  </si>
  <si>
    <t>Taling Ngam</t>
  </si>
  <si>
    <t xml:space="preserve">Welcome Drink, Fruit Basket,                                              Daily Continental Breakfast,                                                   1 x round trip Airport Transfer for up to 8 guests,                 </t>
  </si>
  <si>
    <t xml:space="preserve">2 bed - 4 pax </t>
  </si>
  <si>
    <r>
      <rPr>
        <b/>
        <sz val="10"/>
        <color theme="1"/>
        <rFont val="Calibri"/>
        <family val="2"/>
        <scheme val="minor"/>
      </rPr>
      <t xml:space="preserve">Baan Phuttarak            </t>
    </r>
    <r>
      <rPr>
        <b/>
        <sz val="7"/>
        <color theme="1"/>
        <rFont val="Calibri"/>
        <family val="2"/>
        <scheme val="minor"/>
      </rPr>
      <t xml:space="preserve">              (Sea View)</t>
    </r>
  </si>
  <si>
    <t xml:space="preserve">Welcome Drink, Fruit Basket,                                                Daily Continental Breakfast,                                                        1 x round trip Airport Transfer for up to 8 guests,   </t>
  </si>
  <si>
    <r>
      <rPr>
        <b/>
        <sz val="10"/>
        <color theme="1"/>
        <rFont val="Calibri"/>
        <family val="2"/>
        <scheme val="minor"/>
      </rPr>
      <t>Villa Claire</t>
    </r>
    <r>
      <rPr>
        <b/>
        <sz val="7"/>
        <color theme="1"/>
        <rFont val="Calibri"/>
        <family val="2"/>
        <scheme val="minor"/>
      </rPr>
      <t xml:space="preserve">                                      (Sea View)</t>
    </r>
  </si>
  <si>
    <t>Bophut Hills</t>
  </si>
  <si>
    <r>
      <rPr>
        <sz val="7"/>
        <color rgb="FFFF0000"/>
        <rFont val="Calibri"/>
        <family val="2"/>
        <scheme val="minor"/>
      </rPr>
      <t xml:space="preserve">No Breakfasst included, </t>
    </r>
    <r>
      <rPr>
        <sz val="7"/>
        <color theme="1"/>
        <rFont val="Calibri"/>
        <family val="2"/>
        <scheme val="minor"/>
      </rPr>
      <t xml:space="preserve">                                                  Welcome Drink, Fruit Basket,                                                            1 x round trip Airport Transfer for up to 10 </t>
    </r>
  </si>
  <si>
    <r>
      <rPr>
        <b/>
        <sz val="10"/>
        <color theme="1"/>
        <rFont val="Calibri"/>
        <family val="2"/>
        <scheme val="minor"/>
      </rPr>
      <t>Villa Sapparos</t>
    </r>
    <r>
      <rPr>
        <b/>
        <sz val="7"/>
        <color theme="1"/>
        <rFont val="Calibri"/>
        <family val="2"/>
        <scheme val="minor"/>
      </rPr>
      <t xml:space="preserve">                (Garden View)</t>
    </r>
  </si>
  <si>
    <t>11 Jan - 27 Jan</t>
  </si>
  <si>
    <t>06 Jan - 10 Jan</t>
  </si>
  <si>
    <t>28 Jan - 07 Feb</t>
  </si>
  <si>
    <t>01 Jan - 05 Jan</t>
  </si>
  <si>
    <t>08 Feb - 31 Mar</t>
  </si>
  <si>
    <t>01 Jul - 31 Aug</t>
  </si>
  <si>
    <t>01 Sep - 30 Sep</t>
  </si>
  <si>
    <t>Rate  Card 2022 /2023</t>
  </si>
  <si>
    <t>Validity until 05 January 2023</t>
  </si>
  <si>
    <t>14 guests</t>
  </si>
  <si>
    <t>13 guests</t>
  </si>
  <si>
    <t>12 guests</t>
  </si>
  <si>
    <t>11 guests</t>
  </si>
  <si>
    <t>10 guests</t>
  </si>
  <si>
    <t>9 guests</t>
  </si>
  <si>
    <t>8 guests</t>
  </si>
  <si>
    <t>7 guests</t>
  </si>
  <si>
    <t>3 bed - 6 guests</t>
  </si>
  <si>
    <t>16 guests</t>
  </si>
  <si>
    <t>15 guests</t>
  </si>
  <si>
    <t xml:space="preserve">12 guests </t>
  </si>
  <si>
    <t>5 bed - 10 guests</t>
  </si>
  <si>
    <t>12guests</t>
  </si>
  <si>
    <t>Season 2022</t>
  </si>
  <si>
    <t>20 guests</t>
  </si>
  <si>
    <t>19 guests</t>
  </si>
  <si>
    <t>18 guests</t>
  </si>
  <si>
    <t>17 guests</t>
  </si>
  <si>
    <t>6 bed - 12 guests</t>
  </si>
  <si>
    <t>30 guests</t>
  </si>
  <si>
    <t>29 guests</t>
  </si>
  <si>
    <t>28 guests</t>
  </si>
  <si>
    <t>27 guests</t>
  </si>
  <si>
    <t>26 guests</t>
  </si>
  <si>
    <t>25 guests</t>
  </si>
  <si>
    <t>24 guests</t>
  </si>
  <si>
    <t>23 guests</t>
  </si>
  <si>
    <t>11 bed - 22 guests</t>
  </si>
  <si>
    <t>6 guests</t>
  </si>
  <si>
    <t>5 guests</t>
  </si>
  <si>
    <t>2 bed - 4 guests</t>
  </si>
  <si>
    <r>
      <rPr>
        <b/>
        <sz val="10"/>
        <color theme="1"/>
        <rFont val="Calibri"/>
        <family val="2"/>
        <scheme val="minor"/>
      </rPr>
      <t>Ban Sairee</t>
    </r>
    <r>
      <rPr>
        <b/>
        <sz val="7"/>
        <color theme="1"/>
        <rFont val="Calibri"/>
        <family val="2"/>
        <scheme val="minor"/>
      </rPr>
      <t xml:space="preserve">                               (Beachfront)</t>
    </r>
  </si>
  <si>
    <t>Laem Sor</t>
  </si>
  <si>
    <t xml:space="preserve">plus 2 bunk bedroom </t>
  </si>
  <si>
    <t>add 200</t>
  </si>
  <si>
    <t xml:space="preserve">add 200 </t>
  </si>
  <si>
    <t>add 400</t>
  </si>
  <si>
    <t>included</t>
  </si>
  <si>
    <r>
      <t xml:space="preserve">15%                                       </t>
    </r>
    <r>
      <rPr>
        <sz val="7"/>
        <color rgb="FFFF0000"/>
        <rFont val="Calibri"/>
        <family val="2"/>
        <scheme val="minor"/>
      </rPr>
      <t>(excluding Peak Season)</t>
    </r>
  </si>
  <si>
    <t>plus 1 bunk bedroom</t>
  </si>
  <si>
    <t>add 100</t>
  </si>
  <si>
    <t>4 bed - 8 guests</t>
  </si>
  <si>
    <r>
      <t xml:space="preserve">Inasia Beach Villa  </t>
    </r>
    <r>
      <rPr>
        <b/>
        <sz val="7"/>
        <color theme="1"/>
        <rFont val="Calibri"/>
        <family val="2"/>
        <scheme val="minor"/>
      </rPr>
      <t xml:space="preserve">(Beachfront) </t>
    </r>
    <r>
      <rPr>
        <b/>
        <sz val="10"/>
        <color theme="1"/>
        <rFont val="Calibri"/>
        <family val="2"/>
        <scheme val="minor"/>
      </rPr>
      <t xml:space="preserve">      </t>
    </r>
  </si>
  <si>
    <t>Lipa Noi</t>
  </si>
  <si>
    <t>15% (low, shoulder)</t>
  </si>
  <si>
    <t>N/A</t>
  </si>
  <si>
    <r>
      <rPr>
        <b/>
        <sz val="10"/>
        <color theme="1"/>
        <rFont val="Calibri"/>
        <family val="2"/>
        <scheme val="minor"/>
      </rPr>
      <t>Baan Tao Talay</t>
    </r>
    <r>
      <rPr>
        <b/>
        <sz val="7"/>
        <color theme="1"/>
        <rFont val="Calibri"/>
        <family val="2"/>
        <scheme val="minor"/>
      </rPr>
      <t xml:space="preserve"> (Beachfront)</t>
    </r>
  </si>
  <si>
    <t>Lipa Noi Beach</t>
  </si>
  <si>
    <t>Big Buddha Bangrak Beach</t>
  </si>
  <si>
    <r>
      <rPr>
        <sz val="7"/>
        <color rgb="FFFF0000"/>
        <rFont val="Calibri"/>
        <family val="2"/>
        <scheme val="minor"/>
      </rPr>
      <t xml:space="preserve">No Breakfasst included, </t>
    </r>
    <r>
      <rPr>
        <sz val="7"/>
        <color theme="1"/>
        <rFont val="Calibri"/>
        <family val="2"/>
        <scheme val="minor"/>
      </rPr>
      <t xml:space="preserve">                                                  Welcome Pack (Water, Fruit Basket)                                                       </t>
    </r>
  </si>
  <si>
    <r>
      <rPr>
        <sz val="7"/>
        <color rgb="FFFF0000"/>
        <rFont val="Calibri"/>
        <family val="2"/>
        <scheme val="minor"/>
      </rPr>
      <t xml:space="preserve">No Breakfasst included, </t>
    </r>
    <r>
      <rPr>
        <sz val="7"/>
        <color theme="1"/>
        <rFont val="Calibri"/>
        <family val="2"/>
        <scheme val="minor"/>
      </rPr>
      <t xml:space="preserve">                                                  Welcome Pack (Water, Fruit Basket)                                                          </t>
    </r>
  </si>
  <si>
    <r>
      <rPr>
        <sz val="7"/>
        <color rgb="FFFF0000"/>
        <rFont val="Calibri"/>
        <family val="2"/>
        <scheme val="minor"/>
      </rPr>
      <t xml:space="preserve">No Breakfasst included,   </t>
    </r>
    <r>
      <rPr>
        <sz val="7"/>
        <color theme="1"/>
        <rFont val="Calibri"/>
        <family val="2"/>
        <scheme val="minor"/>
      </rPr>
      <t xml:space="preserve">                                                Welcome Pack (Water, Fruit Basket)         </t>
    </r>
  </si>
  <si>
    <t>Peak Season         180 days prior to checkin date</t>
  </si>
  <si>
    <t>Welcome Drink, Fruit Basket,                                   Daily Continental Breakfast, 1 x round trip Airport Transfer for up to 8 guests,                                                        2 x round trip Airport Transfer for 9 guests and more, Full time chef,</t>
  </si>
  <si>
    <t>Welcome Drink, Fruit Basket,                                               Daily Continental Breakfast, 1 x round trip Airport Transfer for up to 8 guests,                                              2 x round trip Airport Transfer for 9 guests and more, Full time chef</t>
  </si>
  <si>
    <t>Welcome Drink, Fruit Basket,                                           Daily Continental Breakfast, 1 x round trip Airport Transfer for up to 8 guests,                                                            2 x round trip Airport Transfer for 9 guests and more,</t>
  </si>
  <si>
    <t>Welcome Drink, Fruit Basket,                                     Daily Continental Breakfast, 1 x round trip Airport Transfer for up to 8 guests,                                                              2 x round trip Airport Transfer for 9 guests and more,</t>
  </si>
  <si>
    <t>Welcome Snacks and Drink, Fruit Basket,                                                    Daily Continental Breakfast, 1 x round trip Airport Transfer for up to 8 guests,                                                            2 x round trip Airport Transfer for 9 guests and more, Full time chef</t>
  </si>
  <si>
    <t>Welcome Snacks and Drink, Fruit Basket,                                                   Daily Continental Breakfast, 1 x round trip Airport Transfer for up to 8 guests,                                                         2 x round trip Airport Transfer for 9 guests and more, Full time chef</t>
  </si>
  <si>
    <t>Welcome Snacks and Drink, Fruit Basket,                                                         Daily Continental Breakfast, 1 x round trip Airport Transfer for up to 8 guests,                                                2 x round trip Airport Transfer for 9 guests and more, Full time chef</t>
  </si>
  <si>
    <t>Welcome Snacks and Drink, Fruit Basket,                                                         Daily Continental Breakfast, 1 x round trip Airport Transfer for up to 8 guests,                                                        2 x round trip Airport Transfer for up to 16 guests,                                                                   3 x round trip Airport Transfer for up to 24  guests,                                                                    4 x round trip Airport Transfers for up to 30 guests , Full time chef</t>
  </si>
  <si>
    <t>Welcome Snacks and Drink, Fruit Basket,                                                        Daily Continental Breakfast, 1 x round trip Airport Transfer for up to 8 guests,                                                           2 x round trip Airport Transfer for up to 16 guests,                                                                   3 x round trip Airport Transfer for up to 24  guests,                                                                      4 x round trip Airport Transfers for up to 30 guests , Full time chef</t>
  </si>
  <si>
    <t xml:space="preserve">Welcome Drink, Fruit Basket,                                              Daily Continental Breakfast,                                                   1 x round trip Airport Transfer for up to 8 guests, Full time chef                 </t>
  </si>
  <si>
    <t>Welcome Drink, Fruit Basket,                                   Daily Continental Breakfast, 1 x round trip Airport Transfer for up to 8 guests,                                                        2 x round trip Airport Transfer for 9 guests and more, Full time chef</t>
  </si>
  <si>
    <t xml:space="preserve">Welcome Drink, Fruit Basket,                                     Daily Continental Breakfast, </t>
  </si>
  <si>
    <t>~ Rates are ++ and subject to 7% government tax and 10% service charge</t>
  </si>
  <si>
    <t>Rate  Card 2023 /2024</t>
  </si>
  <si>
    <t>20 Jan - 29 Jan</t>
  </si>
  <si>
    <t>30 Jan - 31 Mar</t>
  </si>
  <si>
    <t>Validity until 06 January 2024</t>
  </si>
  <si>
    <t>01 Apr - 07 Apr</t>
  </si>
  <si>
    <t>08 Apr - 23 Apr</t>
  </si>
  <si>
    <t>24 Apr - 30 Jun</t>
  </si>
  <si>
    <t>01 Oct - 08 Oct</t>
  </si>
  <si>
    <t>09 Oct - 16 Dec</t>
  </si>
  <si>
    <t>17 Dec - 22 Dec</t>
  </si>
  <si>
    <t>23 Dec - 31 Dec**</t>
  </si>
  <si>
    <t>01 Jan- 08 Jan 2023**</t>
  </si>
  <si>
    <t>01 Jan - 08 Jan</t>
  </si>
  <si>
    <t>09 Jan - 19 Jan</t>
  </si>
  <si>
    <t>01 Apr - 16 Apr</t>
  </si>
  <si>
    <t>17 Apr - 30 Jun</t>
  </si>
  <si>
    <t>01 Sep - 29 Sep</t>
  </si>
  <si>
    <t>30 Sep - 08 Oct</t>
  </si>
  <si>
    <t>09 Oct - 08 Dec</t>
  </si>
  <si>
    <t>09 Dec - 15 Dec</t>
  </si>
  <si>
    <t>16 Dec - 21 Dec</t>
  </si>
  <si>
    <t>22 Dec - 31 Dec**</t>
  </si>
  <si>
    <t>01 Jan- 07 Jan 2024**</t>
  </si>
  <si>
    <t xml:space="preserve">c) High Season </t>
  </si>
  <si>
    <t xml:space="preserve">b) Shoulder Season </t>
  </si>
  <si>
    <t xml:space="preserve">a) Low Season </t>
  </si>
  <si>
    <r>
      <rPr>
        <sz val="7"/>
        <color rgb="FFFF0000"/>
        <rFont val="Calibri"/>
        <family val="2"/>
        <scheme val="minor"/>
      </rPr>
      <t xml:space="preserve">No Breakfasst included, </t>
    </r>
    <r>
      <rPr>
        <sz val="7"/>
        <color theme="1"/>
        <rFont val="Calibri"/>
        <family val="2"/>
        <scheme val="minor"/>
      </rPr>
      <t xml:space="preserve">                                           Welcome Pack (Water, Fruit Basket)                                                          </t>
    </r>
  </si>
  <si>
    <t>Welcome Snacks and Drink, Fruit Basket,            Daily Continental Breakfast,                        Round trip Airport Transfers,                          Full time chef</t>
  </si>
  <si>
    <t xml:space="preserve">Welcome Drink, Fruit Basket,                          Daily Continental Breakfast,                                 1 x round trip Airport Transfer for up to 8 guests,   </t>
  </si>
  <si>
    <t>Welcome Drink, Fruit Basket,                           Daily Continental Breakfast, 1 x round trip Airport Transfer for up to 8 guests,                                                        2 x round trip Airport Transfer for 9 guests and more, Full time chef</t>
  </si>
  <si>
    <t>Rate  Card 2024 /2025</t>
  </si>
  <si>
    <t>Validity until 08 January 2025</t>
  </si>
  <si>
    <t>01 Jan- 08 Jan 2025**</t>
  </si>
  <si>
    <t>Validity until 08 January 2024</t>
  </si>
  <si>
    <t>01 Jan- 08 Jan 2024**</t>
  </si>
  <si>
    <t>09 Jan - 20 Jan</t>
  </si>
  <si>
    <t>21 Jan-06 Feb</t>
  </si>
  <si>
    <t>07 Feb -18 Feb</t>
  </si>
  <si>
    <t>19 Feb - 28 Mar</t>
  </si>
  <si>
    <t>29 Mar - 16 Apr</t>
  </si>
  <si>
    <t>01 Jul - 11 Aug</t>
  </si>
  <si>
    <t xml:space="preserve">12 Aug - 24 Aug </t>
  </si>
  <si>
    <t>25 Aug - 31 Aug</t>
  </si>
  <si>
    <t>9 Oct - 15 Dec</t>
  </si>
  <si>
    <t>Rate  Card 2025 /2026</t>
  </si>
  <si>
    <t>01 Jan- 08 Jan 2026**</t>
  </si>
  <si>
    <t>Validity until 08 January 2027</t>
  </si>
  <si>
    <t>No. of Bedrooms Based on 2 sharing</t>
  </si>
  <si>
    <t>No. of Bedrooms    Based on 2 sharing</t>
  </si>
  <si>
    <t>No. of Bedrooms       Based on 2 sharing</t>
  </si>
  <si>
    <t>No. of Bedrooms         Based on 2 sharing</t>
  </si>
  <si>
    <t>No. of Bedrooms           Based on 2 sharing</t>
  </si>
  <si>
    <t>~ *** for villas with chef "on request" basis, advance booking for chef service is required and subject to availability. Chef service costs THB 2,500++, per meal (lunch or dinner) or THB 3,500++, per day (lunch and dinner) and subject to 10% Service charge and 7% VAT</t>
  </si>
  <si>
    <t>In Villas where events can be held, the event fee for 1.5 times maximum occupancy is 600 USD ++ per night, event fees for 1.5 times or more will be up to 1200USD++ per night, prices available on request</t>
  </si>
  <si>
    <t>~ Prices are based on accomodation with inclusions as published</t>
  </si>
  <si>
    <t>~ Prices are base on accomodation with inclusions as published</t>
  </si>
  <si>
    <t>~ Rates are ++ and subject to 7% government tax and 10% service charge, and are subject to change at any time</t>
  </si>
  <si>
    <t>SELECT VILLAS WE LIST BUT DO NOT MANAGE</t>
  </si>
  <si>
    <t>Rate  Card 2026 /2027</t>
  </si>
  <si>
    <t>01 Jan- 08 Jan 2027**</t>
  </si>
  <si>
    <t>Bookings paid 120 days      prior to check in date         (All Seasons)</t>
  </si>
  <si>
    <t>Welcome Drink, Fruit Basket,                                   Daily Continental Breakfast, 1 x round trip Airport Transfer for up to 8 guests,                       2 x round trip Airport Transfer for 9 guests and more, Full time chef,</t>
  </si>
  <si>
    <t>Welcome Drink, Fruit Basket,                                   Daily Continental Breakfast, 1 x round trip Airport Transfer for up to 8 guests,                      2 x round trip Airport Transfer for 9 guests and more,</t>
  </si>
  <si>
    <t>Welcome Drink, Fruit Basket,                                     Daily Continental Breakfast, 1 x round trip Airport Transfer for up to 8 guests,                      2 x round trip Airport Transfer for 9 guests and more,</t>
  </si>
  <si>
    <t>14 Feb -24 Feb</t>
  </si>
  <si>
    <t>09 Jan - 13 Feb</t>
  </si>
  <si>
    <t>03 Apr - 18 Apr</t>
  </si>
  <si>
    <t>19 Apr - 30 Jun</t>
  </si>
  <si>
    <t>25 Feb - 02 Apr</t>
  </si>
  <si>
    <r>
      <rPr>
        <sz val="7"/>
        <color rgb="FFFF0000"/>
        <rFont val="Calibri"/>
        <family val="2"/>
        <scheme val="minor"/>
      </rPr>
      <t xml:space="preserve">No Breakfasst included,   </t>
    </r>
    <r>
      <rPr>
        <sz val="7"/>
        <color theme="1"/>
        <rFont val="Calibri"/>
        <family val="2"/>
        <scheme val="minor"/>
      </rPr>
      <t xml:space="preserve">                                           Welcome Pack (Water, Fruit Basket)         </t>
    </r>
  </si>
  <si>
    <t>Welcome Snacks and Drink, Fruit Basket,            Daily Continental Breakfast,                           Round trip Airport Transfers,                               Full time chef</t>
  </si>
  <si>
    <t>Prime</t>
  </si>
  <si>
    <t>7 nights and more</t>
  </si>
  <si>
    <t>Bookings less than 30 days prior to check in</t>
  </si>
  <si>
    <t>16 Apr - 30 Jun</t>
  </si>
  <si>
    <t>01 Sep - 27 Sep</t>
  </si>
  <si>
    <t>9 Oct - 19 Dec</t>
  </si>
  <si>
    <t>05 Jan - 13 Feb</t>
  </si>
  <si>
    <t>23 Apr - 15 Apr</t>
  </si>
  <si>
    <t>28 Sep - 08 Oct</t>
  </si>
  <si>
    <t>01 Jan- 04 Jan 2027**</t>
  </si>
  <si>
    <t>Validity until 04 January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</si>
</sst>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FF000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3" borderId="0" xfId="0" applyFont="1" applyFill="1"/>
    <xf numFmtId="0" fontId="1" fillId="0" borderId="0" xfId="0" applyFont="1"/>
    <xf numFmtId="0" fontId="1" fillId="4" borderId="5" xfId="0" applyFont="1" applyFill="1" applyBorder="1" applyAlignment="1">
      <alignment wrapText="1"/>
    </xf>
    <xf numFmtId="16" fontId="1" fillId="4" borderId="5" xfId="0" applyNumberFormat="1" applyFont="1" applyFill="1" applyBorder="1"/>
    <xf numFmtId="0" fontId="1" fillId="4" borderId="5" xfId="0" applyFont="1" applyFill="1" applyBorder="1"/>
    <xf numFmtId="0" fontId="1" fillId="4" borderId="6" xfId="0" applyFont="1" applyFill="1" applyBorder="1" applyAlignment="1">
      <alignment wrapText="1"/>
    </xf>
    <xf numFmtId="0" fontId="1" fillId="4" borderId="6" xfId="0" applyFont="1" applyFill="1" applyBorder="1"/>
    <xf numFmtId="0" fontId="1" fillId="4" borderId="7" xfId="0" applyFont="1" applyFill="1" applyBorder="1" applyAlignment="1">
      <alignment wrapText="1"/>
    </xf>
    <xf numFmtId="0" fontId="1" fillId="4" borderId="7" xfId="0" applyFont="1" applyFill="1" applyBorder="1"/>
    <xf numFmtId="0" fontId="1" fillId="3" borderId="0" xfId="0" applyFont="1" applyFill="1" applyAlignment="1">
      <alignment horizont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/>
    <xf numFmtId="0" fontId="1" fillId="0" borderId="13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7" fillId="2" borderId="4" xfId="0" applyFont="1" applyFill="1" applyBorder="1" applyAlignment="1">
      <alignment horizontal="center"/>
    </xf>
    <xf numFmtId="15" fontId="1" fillId="0" borderId="0" xfId="0" applyNumberFormat="1" applyFont="1" applyAlignment="1">
      <alignment vertical="top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10" fillId="2" borderId="0" xfId="0" applyFont="1" applyFill="1"/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1" fillId="4" borderId="2" xfId="0" applyFont="1" applyFill="1" applyBorder="1"/>
    <xf numFmtId="0" fontId="1" fillId="4" borderId="14" xfId="0" applyFont="1" applyFill="1" applyBorder="1"/>
    <xf numFmtId="0" fontId="9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top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9" fillId="0" borderId="3" xfId="0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 wrapText="1"/>
    </xf>
    <xf numFmtId="0" fontId="9" fillId="0" borderId="15" xfId="0" applyFont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3" fillId="2" borderId="13" xfId="0" applyFont="1" applyFill="1" applyBorder="1"/>
    <xf numFmtId="0" fontId="3" fillId="2" borderId="1" xfId="0" applyFont="1" applyFill="1" applyBorder="1"/>
    <xf numFmtId="0" fontId="3" fillId="2" borderId="14" xfId="0" applyFont="1" applyFill="1" applyBorder="1"/>
    <xf numFmtId="0" fontId="3" fillId="2" borderId="3" xfId="0" applyFont="1" applyFill="1" applyBorder="1"/>
    <xf numFmtId="0" fontId="3" fillId="2" borderId="2" xfId="0" applyFont="1" applyFill="1" applyBorder="1"/>
    <xf numFmtId="0" fontId="3" fillId="2" borderId="15" xfId="0" applyFont="1" applyFill="1" applyBorder="1"/>
    <xf numFmtId="0" fontId="3" fillId="2" borderId="10" xfId="0" applyFont="1" applyFill="1" applyBorder="1"/>
    <xf numFmtId="0" fontId="3" fillId="2" borderId="12" xfId="0" applyFont="1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3" xfId="0" applyBorder="1"/>
    <xf numFmtId="0" fontId="0" fillId="0" borderId="2" xfId="0" applyBorder="1"/>
    <xf numFmtId="0" fontId="2" fillId="0" borderId="2" xfId="0" applyFont="1" applyBorder="1"/>
    <xf numFmtId="0" fontId="1" fillId="0" borderId="2" xfId="0" applyFont="1" applyBorder="1"/>
    <xf numFmtId="0" fontId="0" fillId="0" borderId="15" xfId="0" applyBorder="1"/>
    <xf numFmtId="0" fontId="0" fillId="0" borderId="10" xfId="0" applyBorder="1"/>
    <xf numFmtId="0" fontId="0" fillId="0" borderId="12" xfId="0" applyBorder="1"/>
    <xf numFmtId="0" fontId="1" fillId="4" borderId="0" xfId="0" applyFont="1" applyFill="1"/>
    <xf numFmtId="0" fontId="7" fillId="2" borderId="5" xfId="0" applyFont="1" applyFill="1" applyBorder="1" applyAlignment="1">
      <alignment horizontal="center"/>
    </xf>
    <xf numFmtId="0" fontId="0" fillId="4" borderId="6" xfId="0" applyFill="1" applyBorder="1"/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/>
    </xf>
    <xf numFmtId="0" fontId="0" fillId="4" borderId="0" xfId="0" applyFill="1"/>
    <xf numFmtId="0" fontId="3" fillId="4" borderId="0" xfId="0" applyFont="1" applyFill="1" applyAlignment="1">
      <alignment horizontal="left"/>
    </xf>
    <xf numFmtId="0" fontId="7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/>
    </xf>
    <xf numFmtId="9" fontId="5" fillId="0" borderId="6" xfId="0" applyNumberFormat="1" applyFont="1" applyBorder="1" applyAlignment="1">
      <alignment horizontal="center" vertical="center"/>
    </xf>
    <xf numFmtId="9" fontId="5" fillId="0" borderId="7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9" fontId="5" fillId="3" borderId="5" xfId="0" applyNumberFormat="1" applyFont="1" applyFill="1" applyBorder="1" applyAlignment="1">
      <alignment horizontal="center" vertical="center"/>
    </xf>
    <xf numFmtId="9" fontId="5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center"/>
    </xf>
    <xf numFmtId="0" fontId="5" fillId="0" borderId="8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2" borderId="1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 wrapText="1"/>
    </xf>
    <xf numFmtId="9" fontId="5" fillId="0" borderId="6" xfId="0" applyNumberFormat="1" applyFont="1" applyBorder="1" applyAlignment="1">
      <alignment horizontal="center" vertical="center" wrapText="1"/>
    </xf>
    <xf numFmtId="9" fontId="5" fillId="0" borderId="7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0</xdr:row>
      <xdr:rowOff>0</xdr:rowOff>
    </xdr:from>
    <xdr:to>
      <xdr:col>15</xdr:col>
      <xdr:colOff>152399</xdr:colOff>
      <xdr:row>4</xdr:row>
      <xdr:rowOff>111433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AFADA0-0717-4F8F-8D03-7BEC3E396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7860" y="0"/>
          <a:ext cx="815340" cy="842953"/>
        </a:xfrm>
        <a:prstGeom prst="rect">
          <a:avLst/>
        </a:prstGeom>
      </xdr:spPr>
    </xdr:pic>
    <xdr:clientData/>
  </xdr:twoCellAnchor>
  <xdr:oneCellAnchor>
    <xdr:from>
      <xdr:col>13</xdr:col>
      <xdr:colOff>556260</xdr:colOff>
      <xdr:row>69</xdr:row>
      <xdr:rowOff>0</xdr:rowOff>
    </xdr:from>
    <xdr:ext cx="815340" cy="842953"/>
    <xdr:pic>
      <xdr:nvPicPr>
        <xdr:cNvPr id="5" name="Picture 4">
          <a:extLst>
            <a:ext uri="{FF2B5EF4-FFF2-40B4-BE49-F238E27FC236}">
              <a16:creationId xmlns:a16="http://schemas.microsoft.com/office/drawing/2014/main" id="{2A3B8698-F8A6-4834-AC72-7D12E3103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520" y="0"/>
          <a:ext cx="815340" cy="84295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0</xdr:row>
      <xdr:rowOff>0</xdr:rowOff>
    </xdr:from>
    <xdr:to>
      <xdr:col>15</xdr:col>
      <xdr:colOff>152400</xdr:colOff>
      <xdr:row>5</xdr:row>
      <xdr:rowOff>102871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336173-E0F6-4464-8F64-2EAB08791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2340" y="0"/>
          <a:ext cx="815339" cy="842953"/>
        </a:xfrm>
        <a:prstGeom prst="rect">
          <a:avLst/>
        </a:prstGeom>
      </xdr:spPr>
    </xdr:pic>
    <xdr:clientData/>
  </xdr:twoCellAnchor>
  <xdr:oneCellAnchor>
    <xdr:from>
      <xdr:col>13</xdr:col>
      <xdr:colOff>556260</xdr:colOff>
      <xdr:row>56</xdr:row>
      <xdr:rowOff>0</xdr:rowOff>
    </xdr:from>
    <xdr:ext cx="815340" cy="842953"/>
    <xdr:pic>
      <xdr:nvPicPr>
        <xdr:cNvPr id="3" name="Picture 2">
          <a:extLst>
            <a:ext uri="{FF2B5EF4-FFF2-40B4-BE49-F238E27FC236}">
              <a16:creationId xmlns:a16="http://schemas.microsoft.com/office/drawing/2014/main" id="{6D6F495B-3586-41B7-A17C-7468B3F70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2340" y="8740140"/>
          <a:ext cx="815340" cy="842953"/>
        </a:xfrm>
        <a:prstGeom prst="rect">
          <a:avLst/>
        </a:prstGeom>
      </xdr:spPr>
    </xdr:pic>
    <xdr:clientData/>
  </xdr:oneCellAnchor>
  <xdr:oneCellAnchor>
    <xdr:from>
      <xdr:col>13</xdr:col>
      <xdr:colOff>556260</xdr:colOff>
      <xdr:row>112</xdr:row>
      <xdr:rowOff>0</xdr:rowOff>
    </xdr:from>
    <xdr:ext cx="815340" cy="842953"/>
    <xdr:pic>
      <xdr:nvPicPr>
        <xdr:cNvPr id="4" name="Picture 3">
          <a:extLst>
            <a:ext uri="{FF2B5EF4-FFF2-40B4-BE49-F238E27FC236}">
              <a16:creationId xmlns:a16="http://schemas.microsoft.com/office/drawing/2014/main" id="{77317B24-C14F-4F6C-AAE8-1BF0B9802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3990" y="9366607"/>
          <a:ext cx="815340" cy="842953"/>
        </a:xfrm>
        <a:prstGeom prst="rect">
          <a:avLst/>
        </a:prstGeom>
      </xdr:spPr>
    </xdr:pic>
    <xdr:clientData/>
  </xdr:oneCellAnchor>
  <xdr:oneCellAnchor>
    <xdr:from>
      <xdr:col>13</xdr:col>
      <xdr:colOff>556260</xdr:colOff>
      <xdr:row>164</xdr:row>
      <xdr:rowOff>0</xdr:rowOff>
    </xdr:from>
    <xdr:ext cx="815340" cy="842953"/>
    <xdr:pic>
      <xdr:nvPicPr>
        <xdr:cNvPr id="5" name="Picture 4">
          <a:extLst>
            <a:ext uri="{FF2B5EF4-FFF2-40B4-BE49-F238E27FC236}">
              <a16:creationId xmlns:a16="http://schemas.microsoft.com/office/drawing/2014/main" id="{80314FED-E43A-4FC4-8C37-B0FEA12F9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2552" y="17979775"/>
          <a:ext cx="815340" cy="84295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1</xdr:row>
      <xdr:rowOff>0</xdr:rowOff>
    </xdr:from>
    <xdr:to>
      <xdr:col>15</xdr:col>
      <xdr:colOff>152400</xdr:colOff>
      <xdr:row>6</xdr:row>
      <xdr:rowOff>102870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B2E9E5-1D04-4F94-93F3-9EABF0ED1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0480" y="0"/>
          <a:ext cx="845820" cy="826771"/>
        </a:xfrm>
        <a:prstGeom prst="rect">
          <a:avLst/>
        </a:prstGeom>
      </xdr:spPr>
    </xdr:pic>
    <xdr:clientData/>
  </xdr:twoCellAnchor>
  <xdr:oneCellAnchor>
    <xdr:from>
      <xdr:col>13</xdr:col>
      <xdr:colOff>556260</xdr:colOff>
      <xdr:row>59</xdr:row>
      <xdr:rowOff>0</xdr:rowOff>
    </xdr:from>
    <xdr:ext cx="815340" cy="842953"/>
    <xdr:pic>
      <xdr:nvPicPr>
        <xdr:cNvPr id="3" name="Picture 2">
          <a:extLst>
            <a:ext uri="{FF2B5EF4-FFF2-40B4-BE49-F238E27FC236}">
              <a16:creationId xmlns:a16="http://schemas.microsoft.com/office/drawing/2014/main" id="{505121B1-DB03-49B9-9AF6-D9F734370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0480" y="8884920"/>
          <a:ext cx="815340" cy="842953"/>
        </a:xfrm>
        <a:prstGeom prst="rect">
          <a:avLst/>
        </a:prstGeom>
      </xdr:spPr>
    </xdr:pic>
    <xdr:clientData/>
  </xdr:oneCellAnchor>
  <xdr:oneCellAnchor>
    <xdr:from>
      <xdr:col>13</xdr:col>
      <xdr:colOff>556260</xdr:colOff>
      <xdr:row>123</xdr:row>
      <xdr:rowOff>0</xdr:rowOff>
    </xdr:from>
    <xdr:ext cx="815340" cy="842953"/>
    <xdr:pic>
      <xdr:nvPicPr>
        <xdr:cNvPr id="4" name="Picture 3">
          <a:extLst>
            <a:ext uri="{FF2B5EF4-FFF2-40B4-BE49-F238E27FC236}">
              <a16:creationId xmlns:a16="http://schemas.microsoft.com/office/drawing/2014/main" id="{EE870D1B-6D16-43F0-8AB3-2DD34912E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0480" y="18432780"/>
          <a:ext cx="815340" cy="842953"/>
        </a:xfrm>
        <a:prstGeom prst="rect">
          <a:avLst/>
        </a:prstGeom>
      </xdr:spPr>
    </xdr:pic>
    <xdr:clientData/>
  </xdr:oneCellAnchor>
  <xdr:oneCellAnchor>
    <xdr:from>
      <xdr:col>13</xdr:col>
      <xdr:colOff>556260</xdr:colOff>
      <xdr:row>177</xdr:row>
      <xdr:rowOff>0</xdr:rowOff>
    </xdr:from>
    <xdr:ext cx="815340" cy="842953"/>
    <xdr:pic>
      <xdr:nvPicPr>
        <xdr:cNvPr id="5" name="Picture 4">
          <a:extLst>
            <a:ext uri="{FF2B5EF4-FFF2-40B4-BE49-F238E27FC236}">
              <a16:creationId xmlns:a16="http://schemas.microsoft.com/office/drawing/2014/main" id="{93EEB373-E588-4051-B5E5-04655C927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0480" y="27089100"/>
          <a:ext cx="815340" cy="84295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0</xdr:row>
      <xdr:rowOff>0</xdr:rowOff>
    </xdr:from>
    <xdr:to>
      <xdr:col>15</xdr:col>
      <xdr:colOff>152400</xdr:colOff>
      <xdr:row>4</xdr:row>
      <xdr:rowOff>34290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C2F5B1-832A-4175-B4F4-174637772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7180" y="182880"/>
          <a:ext cx="845820" cy="826770"/>
        </a:xfrm>
        <a:prstGeom prst="rect">
          <a:avLst/>
        </a:prstGeom>
      </xdr:spPr>
    </xdr:pic>
    <xdr:clientData/>
  </xdr:twoCellAnchor>
  <xdr:oneCellAnchor>
    <xdr:from>
      <xdr:col>13</xdr:col>
      <xdr:colOff>556260</xdr:colOff>
      <xdr:row>47</xdr:row>
      <xdr:rowOff>0</xdr:rowOff>
    </xdr:from>
    <xdr:ext cx="815340" cy="842953"/>
    <xdr:pic>
      <xdr:nvPicPr>
        <xdr:cNvPr id="3" name="Picture 2">
          <a:extLst>
            <a:ext uri="{FF2B5EF4-FFF2-40B4-BE49-F238E27FC236}">
              <a16:creationId xmlns:a16="http://schemas.microsoft.com/office/drawing/2014/main" id="{CF174C67-5439-47B9-9029-C35B5F35E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7180" y="9715500"/>
          <a:ext cx="815340" cy="842953"/>
        </a:xfrm>
        <a:prstGeom prst="rect">
          <a:avLst/>
        </a:prstGeom>
      </xdr:spPr>
    </xdr:pic>
    <xdr:clientData/>
  </xdr:oneCellAnchor>
  <xdr:oneCellAnchor>
    <xdr:from>
      <xdr:col>13</xdr:col>
      <xdr:colOff>556260</xdr:colOff>
      <xdr:row>116</xdr:row>
      <xdr:rowOff>0</xdr:rowOff>
    </xdr:from>
    <xdr:ext cx="815340" cy="842953"/>
    <xdr:pic>
      <xdr:nvPicPr>
        <xdr:cNvPr id="4" name="Picture 3">
          <a:extLst>
            <a:ext uri="{FF2B5EF4-FFF2-40B4-BE49-F238E27FC236}">
              <a16:creationId xmlns:a16="http://schemas.microsoft.com/office/drawing/2014/main" id="{2D5062A9-5373-4614-BDE5-987375A8F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7180" y="19278600"/>
          <a:ext cx="815340" cy="842953"/>
        </a:xfrm>
        <a:prstGeom prst="rect">
          <a:avLst/>
        </a:prstGeom>
      </xdr:spPr>
    </xdr:pic>
    <xdr:clientData/>
  </xdr:oneCellAnchor>
  <xdr:oneCellAnchor>
    <xdr:from>
      <xdr:col>13</xdr:col>
      <xdr:colOff>556260</xdr:colOff>
      <xdr:row>170</xdr:row>
      <xdr:rowOff>0</xdr:rowOff>
    </xdr:from>
    <xdr:ext cx="815340" cy="842953"/>
    <xdr:pic>
      <xdr:nvPicPr>
        <xdr:cNvPr id="5" name="Picture 4">
          <a:extLst>
            <a:ext uri="{FF2B5EF4-FFF2-40B4-BE49-F238E27FC236}">
              <a16:creationId xmlns:a16="http://schemas.microsoft.com/office/drawing/2014/main" id="{947CA7AA-5A9D-494A-A388-F1DD01714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7180" y="28536900"/>
          <a:ext cx="815340" cy="842953"/>
        </a:xfrm>
        <a:prstGeom prst="rect">
          <a:avLst/>
        </a:prstGeom>
      </xdr:spPr>
    </xdr:pic>
    <xdr:clientData/>
  </xdr:oneCellAnchor>
  <xdr:oneCellAnchor>
    <xdr:from>
      <xdr:col>13</xdr:col>
      <xdr:colOff>556260</xdr:colOff>
      <xdr:row>116</xdr:row>
      <xdr:rowOff>0</xdr:rowOff>
    </xdr:from>
    <xdr:ext cx="815340" cy="842953"/>
    <xdr:pic>
      <xdr:nvPicPr>
        <xdr:cNvPr id="7" name="Picture 6">
          <a:extLst>
            <a:ext uri="{FF2B5EF4-FFF2-40B4-BE49-F238E27FC236}">
              <a16:creationId xmlns:a16="http://schemas.microsoft.com/office/drawing/2014/main" id="{A948607D-2E84-44D4-98AF-36DF3C363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7180" y="7795260"/>
          <a:ext cx="815340" cy="842953"/>
        </a:xfrm>
        <a:prstGeom prst="rect">
          <a:avLst/>
        </a:prstGeom>
      </xdr:spPr>
    </xdr:pic>
    <xdr:clientData/>
  </xdr:oneCellAnchor>
  <xdr:oneCellAnchor>
    <xdr:from>
      <xdr:col>13</xdr:col>
      <xdr:colOff>556260</xdr:colOff>
      <xdr:row>170</xdr:row>
      <xdr:rowOff>0</xdr:rowOff>
    </xdr:from>
    <xdr:ext cx="815340" cy="842953"/>
    <xdr:pic>
      <xdr:nvPicPr>
        <xdr:cNvPr id="8" name="Picture 7">
          <a:extLst>
            <a:ext uri="{FF2B5EF4-FFF2-40B4-BE49-F238E27FC236}">
              <a16:creationId xmlns:a16="http://schemas.microsoft.com/office/drawing/2014/main" id="{9AA7032F-B972-40FE-8EB1-FABFDDFDE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7180" y="7795260"/>
          <a:ext cx="815340" cy="84295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1</xdr:row>
      <xdr:rowOff>0</xdr:rowOff>
    </xdr:from>
    <xdr:to>
      <xdr:col>15</xdr:col>
      <xdr:colOff>152400</xdr:colOff>
      <xdr:row>5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8FD670-EAC1-4617-854D-8A75B54F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7180" y="144780"/>
          <a:ext cx="845820" cy="716280"/>
        </a:xfrm>
        <a:prstGeom prst="rect">
          <a:avLst/>
        </a:prstGeom>
      </xdr:spPr>
    </xdr:pic>
    <xdr:clientData/>
  </xdr:twoCellAnchor>
  <xdr:oneCellAnchor>
    <xdr:from>
      <xdr:col>13</xdr:col>
      <xdr:colOff>556260</xdr:colOff>
      <xdr:row>46</xdr:row>
      <xdr:rowOff>0</xdr:rowOff>
    </xdr:from>
    <xdr:ext cx="815340" cy="842953"/>
    <xdr:pic>
      <xdr:nvPicPr>
        <xdr:cNvPr id="7" name="Picture 6">
          <a:extLst>
            <a:ext uri="{FF2B5EF4-FFF2-40B4-BE49-F238E27FC236}">
              <a16:creationId xmlns:a16="http://schemas.microsoft.com/office/drawing/2014/main" id="{0BAB6927-DFD2-472E-8E07-B7E877244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7180" y="7612380"/>
          <a:ext cx="815340" cy="842953"/>
        </a:xfrm>
        <a:prstGeom prst="rect">
          <a:avLst/>
        </a:prstGeom>
      </xdr:spPr>
    </xdr:pic>
    <xdr:clientData/>
  </xdr:oneCellAnchor>
  <xdr:oneCellAnchor>
    <xdr:from>
      <xdr:col>13</xdr:col>
      <xdr:colOff>556260</xdr:colOff>
      <xdr:row>107</xdr:row>
      <xdr:rowOff>0</xdr:rowOff>
    </xdr:from>
    <xdr:ext cx="815340" cy="842953"/>
    <xdr:pic>
      <xdr:nvPicPr>
        <xdr:cNvPr id="8" name="Picture 7">
          <a:extLst>
            <a:ext uri="{FF2B5EF4-FFF2-40B4-BE49-F238E27FC236}">
              <a16:creationId xmlns:a16="http://schemas.microsoft.com/office/drawing/2014/main" id="{7416AFA0-15E3-4AA4-AA39-7B084A56C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7180" y="17175480"/>
          <a:ext cx="815340" cy="842953"/>
        </a:xfrm>
        <a:prstGeom prst="rect">
          <a:avLst/>
        </a:prstGeom>
      </xdr:spPr>
    </xdr:pic>
    <xdr:clientData/>
  </xdr:oneCellAnchor>
  <xdr:oneCellAnchor>
    <xdr:from>
      <xdr:col>13</xdr:col>
      <xdr:colOff>556260</xdr:colOff>
      <xdr:row>164</xdr:row>
      <xdr:rowOff>0</xdr:rowOff>
    </xdr:from>
    <xdr:ext cx="815340" cy="842953"/>
    <xdr:pic>
      <xdr:nvPicPr>
        <xdr:cNvPr id="9" name="Picture 8">
          <a:extLst>
            <a:ext uri="{FF2B5EF4-FFF2-40B4-BE49-F238E27FC236}">
              <a16:creationId xmlns:a16="http://schemas.microsoft.com/office/drawing/2014/main" id="{B95D35EF-A293-422A-B3D2-BCA21DC03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7180" y="26433780"/>
          <a:ext cx="815340" cy="842953"/>
        </a:xfrm>
        <a:prstGeom prst="rect">
          <a:avLst/>
        </a:prstGeom>
      </xdr:spPr>
    </xdr:pic>
    <xdr:clientData/>
  </xdr:oneCellAnchor>
  <xdr:oneCellAnchor>
    <xdr:from>
      <xdr:col>13</xdr:col>
      <xdr:colOff>556260</xdr:colOff>
      <xdr:row>107</xdr:row>
      <xdr:rowOff>0</xdr:rowOff>
    </xdr:from>
    <xdr:ext cx="815340" cy="842953"/>
    <xdr:pic>
      <xdr:nvPicPr>
        <xdr:cNvPr id="10" name="Picture 9">
          <a:extLst>
            <a:ext uri="{FF2B5EF4-FFF2-40B4-BE49-F238E27FC236}">
              <a16:creationId xmlns:a16="http://schemas.microsoft.com/office/drawing/2014/main" id="{9BA33233-0092-484A-82CE-A78C60FB8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7180" y="17175480"/>
          <a:ext cx="815340" cy="842953"/>
        </a:xfrm>
        <a:prstGeom prst="rect">
          <a:avLst/>
        </a:prstGeom>
      </xdr:spPr>
    </xdr:pic>
    <xdr:clientData/>
  </xdr:oneCellAnchor>
  <xdr:oneCellAnchor>
    <xdr:from>
      <xdr:col>13</xdr:col>
      <xdr:colOff>556260</xdr:colOff>
      <xdr:row>164</xdr:row>
      <xdr:rowOff>0</xdr:rowOff>
    </xdr:from>
    <xdr:ext cx="815340" cy="842953"/>
    <xdr:pic>
      <xdr:nvPicPr>
        <xdr:cNvPr id="11" name="Picture 10">
          <a:extLst>
            <a:ext uri="{FF2B5EF4-FFF2-40B4-BE49-F238E27FC236}">
              <a16:creationId xmlns:a16="http://schemas.microsoft.com/office/drawing/2014/main" id="{6C55D258-4ABE-4C81-8C57-6557DD819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7180" y="26433780"/>
          <a:ext cx="815340" cy="842953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4</xdr:row>
      <xdr:rowOff>0</xdr:rowOff>
    </xdr:from>
    <xdr:to>
      <xdr:col>15</xdr:col>
      <xdr:colOff>152400</xdr:colOff>
      <xdr:row>9</xdr:row>
      <xdr:rowOff>68580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6B6D88-7B8C-41E6-BD62-216F40988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2420" y="144780"/>
          <a:ext cx="876300" cy="792480"/>
        </a:xfrm>
        <a:prstGeom prst="rect">
          <a:avLst/>
        </a:prstGeom>
      </xdr:spPr>
    </xdr:pic>
    <xdr:clientData/>
  </xdr:twoCellAnchor>
  <xdr:oneCellAnchor>
    <xdr:from>
      <xdr:col>13</xdr:col>
      <xdr:colOff>556260</xdr:colOff>
      <xdr:row>64</xdr:row>
      <xdr:rowOff>0</xdr:rowOff>
    </xdr:from>
    <xdr:ext cx="815340" cy="842953"/>
    <xdr:pic>
      <xdr:nvPicPr>
        <xdr:cNvPr id="3" name="Picture 2">
          <a:extLst>
            <a:ext uri="{FF2B5EF4-FFF2-40B4-BE49-F238E27FC236}">
              <a16:creationId xmlns:a16="http://schemas.microsoft.com/office/drawing/2014/main" id="{17361227-DFD2-446A-9D0F-81FD55FEC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2420" y="7612380"/>
          <a:ext cx="815340" cy="842953"/>
        </a:xfrm>
        <a:prstGeom prst="rect">
          <a:avLst/>
        </a:prstGeom>
      </xdr:spPr>
    </xdr:pic>
    <xdr:clientData/>
  </xdr:oneCellAnchor>
  <xdr:oneCellAnchor>
    <xdr:from>
      <xdr:col>13</xdr:col>
      <xdr:colOff>556260</xdr:colOff>
      <xdr:row>64</xdr:row>
      <xdr:rowOff>0</xdr:rowOff>
    </xdr:from>
    <xdr:ext cx="815340" cy="842953"/>
    <xdr:pic>
      <xdr:nvPicPr>
        <xdr:cNvPr id="9" name="Picture 8">
          <a:extLst>
            <a:ext uri="{FF2B5EF4-FFF2-40B4-BE49-F238E27FC236}">
              <a16:creationId xmlns:a16="http://schemas.microsoft.com/office/drawing/2014/main" id="{2B4C88C9-5679-4649-B0E4-098AD04A7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2420" y="7612380"/>
          <a:ext cx="815340" cy="842953"/>
        </a:xfrm>
        <a:prstGeom prst="rect">
          <a:avLst/>
        </a:prstGeom>
      </xdr:spPr>
    </xdr:pic>
    <xdr:clientData/>
  </xdr:oneCellAnchor>
  <xdr:oneCellAnchor>
    <xdr:from>
      <xdr:col>13</xdr:col>
      <xdr:colOff>556260</xdr:colOff>
      <xdr:row>131</xdr:row>
      <xdr:rowOff>0</xdr:rowOff>
    </xdr:from>
    <xdr:ext cx="815340" cy="842953"/>
    <xdr:pic>
      <xdr:nvPicPr>
        <xdr:cNvPr id="10" name="Picture 9">
          <a:extLst>
            <a:ext uri="{FF2B5EF4-FFF2-40B4-BE49-F238E27FC236}">
              <a16:creationId xmlns:a16="http://schemas.microsoft.com/office/drawing/2014/main" id="{5A65DD99-1DAF-4F70-B788-5AB9FBC8E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2420" y="16108680"/>
          <a:ext cx="815340" cy="842953"/>
        </a:xfrm>
        <a:prstGeom prst="rect">
          <a:avLst/>
        </a:prstGeom>
      </xdr:spPr>
    </xdr:pic>
    <xdr:clientData/>
  </xdr:oneCellAnchor>
  <xdr:oneCellAnchor>
    <xdr:from>
      <xdr:col>13</xdr:col>
      <xdr:colOff>556260</xdr:colOff>
      <xdr:row>131</xdr:row>
      <xdr:rowOff>0</xdr:rowOff>
    </xdr:from>
    <xdr:ext cx="815340" cy="842953"/>
    <xdr:pic>
      <xdr:nvPicPr>
        <xdr:cNvPr id="12" name="Picture 11">
          <a:extLst>
            <a:ext uri="{FF2B5EF4-FFF2-40B4-BE49-F238E27FC236}">
              <a16:creationId xmlns:a16="http://schemas.microsoft.com/office/drawing/2014/main" id="{D840F095-70A1-401B-BD8F-8AA6DF1AA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2420" y="16108680"/>
          <a:ext cx="815340" cy="84295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D54A2-5FF4-42D5-A336-1D959402801D}">
  <sheetPr>
    <pageSetUpPr fitToPage="1"/>
  </sheetPr>
  <dimension ref="A1:Q113"/>
  <sheetViews>
    <sheetView topLeftCell="A13" zoomScale="89" zoomScaleNormal="89" workbookViewId="0">
      <selection activeCell="T68" sqref="T68"/>
    </sheetView>
  </sheetViews>
  <sheetFormatPr defaultRowHeight="14.4" x14ac:dyDescent="0.3"/>
  <cols>
    <col min="2" max="2" width="19.33203125" customWidth="1"/>
    <col min="3" max="3" width="10" bestFit="1" customWidth="1"/>
    <col min="4" max="4" width="15.33203125" bestFit="1" customWidth="1"/>
    <col min="8" max="8" width="10.5546875" bestFit="1" customWidth="1"/>
    <col min="9" max="9" width="17.44140625" bestFit="1" customWidth="1"/>
    <col min="10" max="10" width="13.6640625" bestFit="1" customWidth="1"/>
    <col min="11" max="11" width="10.44140625" bestFit="1" customWidth="1"/>
    <col min="12" max="12" width="12.5546875" bestFit="1" customWidth="1"/>
    <col min="16" max="16" width="9.44140625" customWidth="1"/>
  </cols>
  <sheetData>
    <row r="1" spans="1:17" x14ac:dyDescent="0.3">
      <c r="A1" s="13"/>
      <c r="B1" s="13"/>
      <c r="C1" s="13"/>
      <c r="D1" s="13"/>
      <c r="E1" s="13"/>
      <c r="F1" s="13"/>
      <c r="G1" s="13"/>
      <c r="H1" s="17" t="s">
        <v>0</v>
      </c>
      <c r="I1" s="17" t="s">
        <v>1</v>
      </c>
      <c r="J1" s="17" t="s">
        <v>2</v>
      </c>
      <c r="K1" s="17" t="s">
        <v>3</v>
      </c>
      <c r="L1" s="17" t="s">
        <v>4</v>
      </c>
    </row>
    <row r="2" spans="1:17" x14ac:dyDescent="0.3">
      <c r="A2" s="13" t="s">
        <v>5</v>
      </c>
      <c r="B2" s="13"/>
      <c r="C2" s="13"/>
      <c r="D2" s="13"/>
      <c r="E2" s="13"/>
      <c r="F2" s="13"/>
      <c r="G2" s="13"/>
      <c r="H2" s="90" t="s">
        <v>6</v>
      </c>
      <c r="I2" s="3" t="s">
        <v>7</v>
      </c>
      <c r="J2" s="4" t="s">
        <v>8</v>
      </c>
      <c r="K2" s="5" t="s">
        <v>9</v>
      </c>
      <c r="L2" s="5" t="s">
        <v>10</v>
      </c>
    </row>
    <row r="3" spans="1:17" x14ac:dyDescent="0.3">
      <c r="A3" s="13" t="s">
        <v>11</v>
      </c>
      <c r="B3" s="13"/>
      <c r="C3" s="13"/>
      <c r="D3" s="13"/>
      <c r="E3" s="13"/>
      <c r="F3" s="13"/>
      <c r="G3" s="13"/>
      <c r="H3" s="86"/>
      <c r="I3" s="6" t="s">
        <v>12</v>
      </c>
      <c r="J3" s="7" t="s">
        <v>13</v>
      </c>
      <c r="K3" s="7" t="s">
        <v>14</v>
      </c>
      <c r="L3" s="7"/>
    </row>
    <row r="4" spans="1:17" x14ac:dyDescent="0.3">
      <c r="A4" s="13" t="s">
        <v>15</v>
      </c>
      <c r="B4" s="13"/>
      <c r="C4" s="13"/>
      <c r="D4" s="13"/>
      <c r="E4" s="13"/>
      <c r="F4" s="13"/>
      <c r="G4" s="13"/>
      <c r="H4" s="91"/>
      <c r="I4" s="8" t="s">
        <v>16</v>
      </c>
      <c r="J4" s="9" t="s">
        <v>17</v>
      </c>
      <c r="K4" s="9" t="s">
        <v>18</v>
      </c>
      <c r="L4" s="9"/>
    </row>
    <row r="5" spans="1:17" x14ac:dyDescent="0.3">
      <c r="A5" s="13" t="s">
        <v>19</v>
      </c>
      <c r="B5" s="13"/>
      <c r="C5" s="13"/>
      <c r="D5" s="13"/>
      <c r="E5" s="13"/>
      <c r="F5" s="26"/>
      <c r="G5" s="13"/>
      <c r="H5" s="90" t="s">
        <v>20</v>
      </c>
      <c r="I5" s="92">
        <v>2</v>
      </c>
      <c r="J5" s="92">
        <v>3</v>
      </c>
      <c r="K5" s="92">
        <v>5</v>
      </c>
      <c r="L5" s="92" t="s">
        <v>21</v>
      </c>
    </row>
    <row r="6" spans="1:17" x14ac:dyDescent="0.3">
      <c r="A6" s="88" t="s">
        <v>22</v>
      </c>
      <c r="B6" s="88"/>
      <c r="C6" s="88"/>
      <c r="D6" s="88"/>
      <c r="E6" s="88"/>
      <c r="F6" s="88"/>
      <c r="G6" s="88"/>
      <c r="H6" s="86"/>
      <c r="I6" s="93"/>
      <c r="J6" s="93"/>
      <c r="K6" s="93"/>
      <c r="L6" s="93"/>
      <c r="N6" s="95" t="s">
        <v>23</v>
      </c>
      <c r="O6" s="95"/>
      <c r="P6" s="95"/>
      <c r="Q6" s="11"/>
    </row>
    <row r="7" spans="1:17" x14ac:dyDescent="0.3">
      <c r="A7" s="13"/>
      <c r="B7" s="13"/>
      <c r="C7" s="13"/>
      <c r="D7" s="13"/>
      <c r="E7" s="13"/>
      <c r="F7" s="13"/>
      <c r="G7" s="13"/>
      <c r="H7" s="86"/>
      <c r="I7" s="93"/>
      <c r="J7" s="93"/>
      <c r="K7" s="93"/>
      <c r="L7" s="93"/>
      <c r="N7" s="96" t="s">
        <v>24</v>
      </c>
      <c r="O7" s="96"/>
      <c r="P7" s="96"/>
      <c r="Q7" s="2"/>
    </row>
    <row r="8" spans="1:17" ht="13.35" customHeight="1" x14ac:dyDescent="0.3">
      <c r="A8" s="13"/>
      <c r="B8" s="13"/>
      <c r="C8" s="13"/>
      <c r="D8" s="13"/>
      <c r="E8" s="13"/>
      <c r="F8" s="13"/>
      <c r="G8" s="13"/>
      <c r="H8" s="91"/>
      <c r="I8" s="94"/>
      <c r="J8" s="94"/>
      <c r="K8" s="94"/>
      <c r="L8" s="94"/>
    </row>
    <row r="9" spans="1:17" x14ac:dyDescent="0.3">
      <c r="A9" s="1"/>
      <c r="B9" s="1"/>
      <c r="C9" s="1"/>
      <c r="D9" s="1"/>
      <c r="E9" s="1"/>
      <c r="F9" s="1"/>
      <c r="G9" s="1"/>
      <c r="H9" s="10"/>
      <c r="I9" s="10"/>
      <c r="J9" s="10"/>
      <c r="K9" s="10"/>
      <c r="L9" s="10"/>
    </row>
    <row r="10" spans="1:17" ht="12" customHeight="1" x14ac:dyDescent="0.3">
      <c r="A10" s="97" t="s">
        <v>25</v>
      </c>
      <c r="B10" s="97" t="s">
        <v>26</v>
      </c>
      <c r="C10" s="97" t="s">
        <v>27</v>
      </c>
      <c r="D10" s="97" t="s">
        <v>28</v>
      </c>
      <c r="E10" s="103" t="s">
        <v>0</v>
      </c>
      <c r="F10" s="104"/>
      <c r="G10" s="104"/>
      <c r="H10" s="105"/>
      <c r="I10" s="161" t="s">
        <v>29</v>
      </c>
      <c r="J10" s="162"/>
      <c r="K10" s="162"/>
      <c r="L10" s="163"/>
      <c r="M10" s="109" t="s">
        <v>30</v>
      </c>
      <c r="N10" s="110"/>
      <c r="O10" s="110"/>
      <c r="P10" s="110"/>
      <c r="Q10" s="111"/>
    </row>
    <row r="11" spans="1:17" ht="12" customHeight="1" x14ac:dyDescent="0.3">
      <c r="A11" s="98"/>
      <c r="B11" s="98"/>
      <c r="C11" s="98"/>
      <c r="D11" s="98"/>
      <c r="E11" s="106"/>
      <c r="F11" s="107"/>
      <c r="G11" s="107"/>
      <c r="H11" s="108"/>
      <c r="I11" s="159" t="s">
        <v>31</v>
      </c>
      <c r="J11" s="160"/>
      <c r="K11" s="42" t="s">
        <v>32</v>
      </c>
      <c r="L11" s="42" t="s">
        <v>33</v>
      </c>
      <c r="M11" s="112"/>
      <c r="N11" s="113"/>
      <c r="O11" s="113"/>
      <c r="P11" s="113"/>
      <c r="Q11" s="114"/>
    </row>
    <row r="12" spans="1:17" ht="36" customHeight="1" x14ac:dyDescent="0.3">
      <c r="A12" s="99"/>
      <c r="B12" s="99"/>
      <c r="C12" s="99"/>
      <c r="D12" s="99"/>
      <c r="E12" s="42" t="s">
        <v>1</v>
      </c>
      <c r="F12" s="42" t="s">
        <v>2</v>
      </c>
      <c r="G12" s="42" t="s">
        <v>3</v>
      </c>
      <c r="H12" s="42" t="s">
        <v>4</v>
      </c>
      <c r="I12" s="12" t="s">
        <v>34</v>
      </c>
      <c r="J12" s="12"/>
      <c r="K12" s="12" t="s">
        <v>35</v>
      </c>
      <c r="L12" s="12" t="s">
        <v>36</v>
      </c>
      <c r="M12" s="25" t="s">
        <v>37</v>
      </c>
      <c r="N12" s="25" t="s">
        <v>38</v>
      </c>
      <c r="O12" s="115" t="s">
        <v>39</v>
      </c>
      <c r="P12" s="116"/>
      <c r="Q12" s="117"/>
    </row>
    <row r="13" spans="1:17" ht="12" customHeight="1" x14ac:dyDescent="0.3">
      <c r="A13" s="118">
        <v>1</v>
      </c>
      <c r="B13" s="121" t="s">
        <v>40</v>
      </c>
      <c r="C13" s="136" t="s">
        <v>41</v>
      </c>
      <c r="D13" s="27" t="s">
        <v>42</v>
      </c>
      <c r="E13" s="27">
        <v>1400</v>
      </c>
      <c r="F13" s="27">
        <v>1600</v>
      </c>
      <c r="G13" s="27">
        <v>1800</v>
      </c>
      <c r="H13" s="27">
        <v>2400</v>
      </c>
      <c r="I13" s="124">
        <v>0.1</v>
      </c>
      <c r="J13" s="124"/>
      <c r="K13" s="124">
        <v>0.15</v>
      </c>
      <c r="L13" s="124">
        <v>0.1</v>
      </c>
      <c r="M13" s="118" t="s">
        <v>43</v>
      </c>
      <c r="N13" s="118" t="s">
        <v>44</v>
      </c>
      <c r="O13" s="127" t="s">
        <v>45</v>
      </c>
      <c r="P13" s="128"/>
      <c r="Q13" s="129"/>
    </row>
    <row r="14" spans="1:17" ht="12" customHeight="1" x14ac:dyDescent="0.3">
      <c r="A14" s="119"/>
      <c r="B14" s="122"/>
      <c r="C14" s="137"/>
      <c r="D14" s="28" t="s">
        <v>46</v>
      </c>
      <c r="E14" s="28">
        <v>1300</v>
      </c>
      <c r="F14" s="28">
        <v>1500</v>
      </c>
      <c r="G14" s="28">
        <v>1800</v>
      </c>
      <c r="H14" s="28">
        <v>2400</v>
      </c>
      <c r="I14" s="125"/>
      <c r="J14" s="125"/>
      <c r="K14" s="125"/>
      <c r="L14" s="125"/>
      <c r="M14" s="119"/>
      <c r="N14" s="119"/>
      <c r="O14" s="130"/>
      <c r="P14" s="131"/>
      <c r="Q14" s="132"/>
    </row>
    <row r="15" spans="1:17" ht="12" customHeight="1" x14ac:dyDescent="0.3">
      <c r="A15" s="119"/>
      <c r="B15" s="122"/>
      <c r="C15" s="137"/>
      <c r="D15" s="28" t="s">
        <v>47</v>
      </c>
      <c r="E15" s="28">
        <v>1200</v>
      </c>
      <c r="F15" s="28">
        <v>1400</v>
      </c>
      <c r="G15" s="28">
        <v>1800</v>
      </c>
      <c r="H15" s="28">
        <v>2400</v>
      </c>
      <c r="I15" s="125"/>
      <c r="J15" s="125"/>
      <c r="K15" s="125"/>
      <c r="L15" s="125"/>
      <c r="M15" s="119"/>
      <c r="N15" s="119"/>
      <c r="O15" s="130"/>
      <c r="P15" s="131"/>
      <c r="Q15" s="132"/>
    </row>
    <row r="16" spans="1:17" ht="12" customHeight="1" x14ac:dyDescent="0.3">
      <c r="A16" s="119"/>
      <c r="B16" s="122"/>
      <c r="C16" s="137"/>
      <c r="D16" s="28" t="s">
        <v>48</v>
      </c>
      <c r="E16" s="28">
        <v>1100</v>
      </c>
      <c r="F16" s="28">
        <v>1300</v>
      </c>
      <c r="G16" s="28">
        <v>1800</v>
      </c>
      <c r="H16" s="28">
        <v>2400</v>
      </c>
      <c r="I16" s="125"/>
      <c r="J16" s="125"/>
      <c r="K16" s="125"/>
      <c r="L16" s="125"/>
      <c r="M16" s="119"/>
      <c r="N16" s="119"/>
      <c r="O16" s="130"/>
      <c r="P16" s="131"/>
      <c r="Q16" s="132"/>
    </row>
    <row r="17" spans="1:17" ht="12" customHeight="1" x14ac:dyDescent="0.3">
      <c r="A17" s="120"/>
      <c r="B17" s="123"/>
      <c r="C17" s="138"/>
      <c r="D17" s="29" t="s">
        <v>49</v>
      </c>
      <c r="E17" s="29">
        <v>1000</v>
      </c>
      <c r="F17" s="29">
        <v>1200</v>
      </c>
      <c r="G17" s="29">
        <v>1800</v>
      </c>
      <c r="H17" s="29">
        <v>2400</v>
      </c>
      <c r="I17" s="126"/>
      <c r="J17" s="126"/>
      <c r="K17" s="126"/>
      <c r="L17" s="126"/>
      <c r="M17" s="120"/>
      <c r="N17" s="120"/>
      <c r="O17" s="133"/>
      <c r="P17" s="134"/>
      <c r="Q17" s="135"/>
    </row>
    <row r="18" spans="1:17" ht="12" customHeight="1" x14ac:dyDescent="0.3">
      <c r="A18" s="118">
        <v>2</v>
      </c>
      <c r="B18" s="121" t="s">
        <v>50</v>
      </c>
      <c r="C18" s="136" t="s">
        <v>51</v>
      </c>
      <c r="D18" s="27" t="s">
        <v>52</v>
      </c>
      <c r="E18" s="27">
        <v>1670</v>
      </c>
      <c r="F18" s="27">
        <v>2080</v>
      </c>
      <c r="G18" s="27">
        <v>2200</v>
      </c>
      <c r="H18" s="27">
        <v>2600</v>
      </c>
      <c r="I18" s="124">
        <v>0.1</v>
      </c>
      <c r="J18" s="124"/>
      <c r="K18" s="124">
        <v>0.15</v>
      </c>
      <c r="L18" s="124">
        <v>0.1</v>
      </c>
      <c r="M18" s="118" t="s">
        <v>43</v>
      </c>
      <c r="N18" s="118" t="s">
        <v>44</v>
      </c>
      <c r="O18" s="127" t="s">
        <v>53</v>
      </c>
      <c r="P18" s="128"/>
      <c r="Q18" s="129"/>
    </row>
    <row r="19" spans="1:17" ht="12" customHeight="1" x14ac:dyDescent="0.3">
      <c r="A19" s="119"/>
      <c r="B19" s="122"/>
      <c r="C19" s="137"/>
      <c r="D19" s="28" t="s">
        <v>42</v>
      </c>
      <c r="E19" s="28">
        <v>1545</v>
      </c>
      <c r="F19" s="28">
        <v>1940</v>
      </c>
      <c r="G19" s="28">
        <v>2200</v>
      </c>
      <c r="H19" s="28">
        <v>2600</v>
      </c>
      <c r="I19" s="125"/>
      <c r="J19" s="125"/>
      <c r="K19" s="125"/>
      <c r="L19" s="125"/>
      <c r="M19" s="119"/>
      <c r="N19" s="119"/>
      <c r="O19" s="130"/>
      <c r="P19" s="131"/>
      <c r="Q19" s="132"/>
    </row>
    <row r="20" spans="1:17" ht="12" customHeight="1" x14ac:dyDescent="0.3">
      <c r="A20" s="119"/>
      <c r="B20" s="122"/>
      <c r="C20" s="137"/>
      <c r="D20" s="28" t="s">
        <v>46</v>
      </c>
      <c r="E20" s="28">
        <v>1415</v>
      </c>
      <c r="F20" s="28">
        <v>1800</v>
      </c>
      <c r="G20" s="28">
        <v>2200</v>
      </c>
      <c r="H20" s="28">
        <v>2600</v>
      </c>
      <c r="I20" s="125"/>
      <c r="J20" s="125"/>
      <c r="K20" s="125"/>
      <c r="L20" s="125"/>
      <c r="M20" s="119"/>
      <c r="N20" s="119"/>
      <c r="O20" s="130"/>
      <c r="P20" s="131"/>
      <c r="Q20" s="132"/>
    </row>
    <row r="21" spans="1:17" ht="12" customHeight="1" x14ac:dyDescent="0.3">
      <c r="A21" s="120"/>
      <c r="B21" s="123"/>
      <c r="C21" s="138"/>
      <c r="D21" s="29" t="s">
        <v>47</v>
      </c>
      <c r="E21" s="29">
        <v>1355</v>
      </c>
      <c r="F21" s="29">
        <v>1695</v>
      </c>
      <c r="G21" s="29">
        <v>2200</v>
      </c>
      <c r="H21" s="29">
        <v>2600</v>
      </c>
      <c r="I21" s="126"/>
      <c r="J21" s="126"/>
      <c r="K21" s="126"/>
      <c r="L21" s="126"/>
      <c r="M21" s="120"/>
      <c r="N21" s="120"/>
      <c r="O21" s="133"/>
      <c r="P21" s="134"/>
      <c r="Q21" s="135"/>
    </row>
    <row r="22" spans="1:17" ht="12" customHeight="1" x14ac:dyDescent="0.3">
      <c r="A22" s="118">
        <v>3</v>
      </c>
      <c r="B22" s="121" t="s">
        <v>54</v>
      </c>
      <c r="C22" s="136" t="s">
        <v>51</v>
      </c>
      <c r="D22" s="27" t="s">
        <v>46</v>
      </c>
      <c r="E22" s="27">
        <v>950</v>
      </c>
      <c r="F22" s="27">
        <v>1150</v>
      </c>
      <c r="G22" s="27">
        <v>1250</v>
      </c>
      <c r="H22" s="27">
        <v>1750</v>
      </c>
      <c r="I22" s="124">
        <v>0.1</v>
      </c>
      <c r="J22" s="124"/>
      <c r="K22" s="124">
        <v>0.15</v>
      </c>
      <c r="L22" s="124">
        <v>0.1</v>
      </c>
      <c r="M22" s="118" t="s">
        <v>55</v>
      </c>
      <c r="N22" s="118" t="s">
        <v>44</v>
      </c>
      <c r="O22" s="127" t="s">
        <v>56</v>
      </c>
      <c r="P22" s="128"/>
      <c r="Q22" s="129"/>
    </row>
    <row r="23" spans="1:17" ht="11.7" customHeight="1" x14ac:dyDescent="0.3">
      <c r="A23" s="119"/>
      <c r="B23" s="122"/>
      <c r="C23" s="137"/>
      <c r="D23" s="28" t="s">
        <v>47</v>
      </c>
      <c r="E23" s="28">
        <v>850</v>
      </c>
      <c r="F23" s="28">
        <v>1050</v>
      </c>
      <c r="G23" s="28">
        <v>1250</v>
      </c>
      <c r="H23" s="28">
        <v>1750</v>
      </c>
      <c r="I23" s="125"/>
      <c r="J23" s="125"/>
      <c r="K23" s="125"/>
      <c r="L23" s="125"/>
      <c r="M23" s="119"/>
      <c r="N23" s="119"/>
      <c r="O23" s="130"/>
      <c r="P23" s="131"/>
      <c r="Q23" s="132"/>
    </row>
    <row r="24" spans="1:17" ht="11.7" customHeight="1" x14ac:dyDescent="0.3">
      <c r="A24" s="119"/>
      <c r="B24" s="122"/>
      <c r="C24" s="137"/>
      <c r="D24" s="28" t="s">
        <v>48</v>
      </c>
      <c r="E24" s="28">
        <v>750</v>
      </c>
      <c r="F24" s="28">
        <v>950</v>
      </c>
      <c r="G24" s="28">
        <v>1250</v>
      </c>
      <c r="H24" s="28">
        <v>1750</v>
      </c>
      <c r="I24" s="125"/>
      <c r="J24" s="125"/>
      <c r="K24" s="125"/>
      <c r="L24" s="125"/>
      <c r="M24" s="119"/>
      <c r="N24" s="119"/>
      <c r="O24" s="130"/>
      <c r="P24" s="131"/>
      <c r="Q24" s="132"/>
    </row>
    <row r="25" spans="1:17" ht="14.7" customHeight="1" x14ac:dyDescent="0.3">
      <c r="A25" s="120"/>
      <c r="B25" s="123"/>
      <c r="C25" s="138"/>
      <c r="D25" s="29" t="s">
        <v>49</v>
      </c>
      <c r="E25" s="29">
        <v>650</v>
      </c>
      <c r="F25" s="29">
        <v>850</v>
      </c>
      <c r="G25" s="29">
        <v>1250</v>
      </c>
      <c r="H25" s="29">
        <v>1750</v>
      </c>
      <c r="I25" s="126"/>
      <c r="J25" s="126"/>
      <c r="K25" s="126"/>
      <c r="L25" s="126"/>
      <c r="M25" s="120"/>
      <c r="N25" s="120"/>
      <c r="O25" s="133"/>
      <c r="P25" s="134"/>
      <c r="Q25" s="135"/>
    </row>
    <row r="26" spans="1:17" ht="11.7" customHeight="1" x14ac:dyDescent="0.3">
      <c r="A26" s="118">
        <v>4</v>
      </c>
      <c r="B26" s="121" t="s">
        <v>57</v>
      </c>
      <c r="C26" s="136" t="s">
        <v>58</v>
      </c>
      <c r="D26" s="27" t="s">
        <v>46</v>
      </c>
      <c r="E26" s="27">
        <v>670</v>
      </c>
      <c r="F26" s="27">
        <v>720</v>
      </c>
      <c r="G26" s="27">
        <v>790</v>
      </c>
      <c r="H26" s="27">
        <v>980</v>
      </c>
      <c r="I26" s="124">
        <v>0.1</v>
      </c>
      <c r="J26" s="124"/>
      <c r="K26" s="124">
        <v>0.15</v>
      </c>
      <c r="L26" s="124">
        <v>0.1</v>
      </c>
      <c r="M26" s="118" t="s">
        <v>55</v>
      </c>
      <c r="N26" s="118" t="s">
        <v>44</v>
      </c>
      <c r="O26" s="127" t="s">
        <v>59</v>
      </c>
      <c r="P26" s="128"/>
      <c r="Q26" s="129"/>
    </row>
    <row r="27" spans="1:17" ht="11.7" customHeight="1" x14ac:dyDescent="0.3">
      <c r="A27" s="119"/>
      <c r="B27" s="122"/>
      <c r="C27" s="137"/>
      <c r="D27" s="28" t="s">
        <v>47</v>
      </c>
      <c r="E27" s="28">
        <v>590</v>
      </c>
      <c r="F27" s="28">
        <v>640</v>
      </c>
      <c r="G27" s="28">
        <v>790</v>
      </c>
      <c r="H27" s="28">
        <v>980</v>
      </c>
      <c r="I27" s="125"/>
      <c r="J27" s="125"/>
      <c r="K27" s="125"/>
      <c r="L27" s="125"/>
      <c r="M27" s="119"/>
      <c r="N27" s="119"/>
      <c r="O27" s="130"/>
      <c r="P27" s="131"/>
      <c r="Q27" s="132"/>
    </row>
    <row r="28" spans="1:17" ht="11.7" customHeight="1" x14ac:dyDescent="0.3">
      <c r="A28" s="119"/>
      <c r="B28" s="122"/>
      <c r="C28" s="137"/>
      <c r="D28" s="28" t="s">
        <v>48</v>
      </c>
      <c r="E28" s="28">
        <v>510</v>
      </c>
      <c r="F28" s="28">
        <v>560</v>
      </c>
      <c r="G28" s="28">
        <v>790</v>
      </c>
      <c r="H28" s="28">
        <v>980</v>
      </c>
      <c r="I28" s="125"/>
      <c r="J28" s="125"/>
      <c r="K28" s="125"/>
      <c r="L28" s="125"/>
      <c r="M28" s="119"/>
      <c r="N28" s="119"/>
      <c r="O28" s="130"/>
      <c r="P28" s="131"/>
      <c r="Q28" s="132"/>
    </row>
    <row r="29" spans="1:17" ht="15" customHeight="1" x14ac:dyDescent="0.3">
      <c r="A29" s="120"/>
      <c r="B29" s="123"/>
      <c r="C29" s="138"/>
      <c r="D29" s="29" t="s">
        <v>49</v>
      </c>
      <c r="E29" s="29">
        <v>430</v>
      </c>
      <c r="F29" s="29">
        <v>480</v>
      </c>
      <c r="G29" s="29">
        <v>790</v>
      </c>
      <c r="H29" s="29">
        <v>980</v>
      </c>
      <c r="I29" s="126"/>
      <c r="J29" s="126"/>
      <c r="K29" s="126"/>
      <c r="L29" s="126"/>
      <c r="M29" s="120"/>
      <c r="N29" s="120"/>
      <c r="O29" s="133"/>
      <c r="P29" s="134"/>
      <c r="Q29" s="135"/>
    </row>
    <row r="30" spans="1:17" ht="16.5" customHeight="1" x14ac:dyDescent="0.3">
      <c r="A30" s="118">
        <v>5</v>
      </c>
      <c r="B30" s="121" t="s">
        <v>60</v>
      </c>
      <c r="C30" s="136" t="s">
        <v>51</v>
      </c>
      <c r="D30" s="27" t="s">
        <v>47</v>
      </c>
      <c r="E30" s="27">
        <v>700</v>
      </c>
      <c r="F30" s="27">
        <v>800</v>
      </c>
      <c r="G30" s="27">
        <v>1000</v>
      </c>
      <c r="H30" s="27">
        <v>1350</v>
      </c>
      <c r="I30" s="124">
        <v>0.1</v>
      </c>
      <c r="J30" s="124"/>
      <c r="K30" s="124">
        <v>0.15</v>
      </c>
      <c r="L30" s="124">
        <v>0.1</v>
      </c>
      <c r="M30" s="118" t="s">
        <v>55</v>
      </c>
      <c r="N30" s="118" t="s">
        <v>44</v>
      </c>
      <c r="O30" s="127" t="s">
        <v>61</v>
      </c>
      <c r="P30" s="128"/>
      <c r="Q30" s="129"/>
    </row>
    <row r="31" spans="1:17" ht="16.5" customHeight="1" x14ac:dyDescent="0.3">
      <c r="A31" s="119"/>
      <c r="B31" s="122"/>
      <c r="C31" s="137"/>
      <c r="D31" s="28" t="s">
        <v>48</v>
      </c>
      <c r="E31" s="28">
        <v>650</v>
      </c>
      <c r="F31" s="28">
        <v>750</v>
      </c>
      <c r="G31" s="28">
        <v>950</v>
      </c>
      <c r="H31" s="28">
        <v>1350</v>
      </c>
      <c r="I31" s="125"/>
      <c r="J31" s="125"/>
      <c r="K31" s="125"/>
      <c r="L31" s="125"/>
      <c r="M31" s="119"/>
      <c r="N31" s="119"/>
      <c r="O31" s="130"/>
      <c r="P31" s="131"/>
      <c r="Q31" s="132"/>
    </row>
    <row r="32" spans="1:17" ht="16.5" customHeight="1" x14ac:dyDescent="0.3">
      <c r="A32" s="120"/>
      <c r="B32" s="123"/>
      <c r="C32" s="138"/>
      <c r="D32" s="29" t="s">
        <v>49</v>
      </c>
      <c r="E32" s="29">
        <v>600</v>
      </c>
      <c r="F32" s="29">
        <v>700</v>
      </c>
      <c r="G32" s="29">
        <v>900</v>
      </c>
      <c r="H32" s="29">
        <v>1350</v>
      </c>
      <c r="I32" s="126"/>
      <c r="J32" s="126"/>
      <c r="K32" s="126"/>
      <c r="L32" s="126"/>
      <c r="M32" s="120"/>
      <c r="N32" s="120"/>
      <c r="O32" s="133"/>
      <c r="P32" s="134"/>
      <c r="Q32" s="135"/>
    </row>
    <row r="33" spans="1:17" ht="11.7" customHeight="1" x14ac:dyDescent="0.3">
      <c r="A33" s="118">
        <v>6</v>
      </c>
      <c r="B33" s="121" t="s">
        <v>62</v>
      </c>
      <c r="C33" s="136" t="s">
        <v>51</v>
      </c>
      <c r="D33" s="27" t="s">
        <v>47</v>
      </c>
      <c r="E33" s="27">
        <v>320</v>
      </c>
      <c r="F33" s="27">
        <v>420</v>
      </c>
      <c r="G33" s="27">
        <v>460</v>
      </c>
      <c r="H33" s="27">
        <v>630</v>
      </c>
      <c r="I33" s="124">
        <v>0.1</v>
      </c>
      <c r="J33" s="124"/>
      <c r="K33" s="124">
        <v>0.15</v>
      </c>
      <c r="L33" s="124">
        <v>0.1</v>
      </c>
      <c r="M33" s="118" t="s">
        <v>55</v>
      </c>
      <c r="N33" s="118" t="s">
        <v>44</v>
      </c>
      <c r="O33" s="127" t="s">
        <v>63</v>
      </c>
      <c r="P33" s="128"/>
      <c r="Q33" s="129"/>
    </row>
    <row r="34" spans="1:17" ht="11.7" customHeight="1" x14ac:dyDescent="0.3">
      <c r="A34" s="119"/>
      <c r="B34" s="122"/>
      <c r="C34" s="137"/>
      <c r="D34" s="28" t="s">
        <v>48</v>
      </c>
      <c r="E34" s="28">
        <v>260</v>
      </c>
      <c r="F34" s="28">
        <v>360</v>
      </c>
      <c r="G34" s="28">
        <v>460</v>
      </c>
      <c r="H34" s="28">
        <v>630</v>
      </c>
      <c r="I34" s="119"/>
      <c r="J34" s="119"/>
      <c r="K34" s="119"/>
      <c r="L34" s="125"/>
      <c r="M34" s="119"/>
      <c r="N34" s="119"/>
      <c r="O34" s="130"/>
      <c r="P34" s="131"/>
      <c r="Q34" s="132"/>
    </row>
    <row r="35" spans="1:17" ht="11.7" customHeight="1" x14ac:dyDescent="0.3">
      <c r="A35" s="120"/>
      <c r="B35" s="123"/>
      <c r="C35" s="138"/>
      <c r="D35" s="29" t="s">
        <v>49</v>
      </c>
      <c r="E35" s="29">
        <v>200</v>
      </c>
      <c r="F35" s="29">
        <v>300</v>
      </c>
      <c r="G35" s="29">
        <v>460</v>
      </c>
      <c r="H35" s="29">
        <v>630</v>
      </c>
      <c r="I35" s="120"/>
      <c r="J35" s="120"/>
      <c r="K35" s="120"/>
      <c r="L35" s="126"/>
      <c r="M35" s="120"/>
      <c r="N35" s="120"/>
      <c r="O35" s="133"/>
      <c r="P35" s="134"/>
      <c r="Q35" s="135"/>
    </row>
    <row r="36" spans="1:17" ht="14.1" customHeight="1" x14ac:dyDescent="0.3">
      <c r="A36" s="118">
        <v>7</v>
      </c>
      <c r="B36" s="121" t="s">
        <v>64</v>
      </c>
      <c r="C36" s="121" t="s">
        <v>51</v>
      </c>
      <c r="D36" s="27" t="s">
        <v>47</v>
      </c>
      <c r="E36" s="27">
        <v>520</v>
      </c>
      <c r="F36" s="27">
        <v>600</v>
      </c>
      <c r="G36" s="27">
        <v>650</v>
      </c>
      <c r="H36" s="27">
        <v>820</v>
      </c>
      <c r="I36" s="124">
        <v>0.1</v>
      </c>
      <c r="J36" s="118"/>
      <c r="K36" s="124">
        <v>0.15</v>
      </c>
      <c r="L36" s="124">
        <v>0.1</v>
      </c>
      <c r="M36" s="118" t="s">
        <v>55</v>
      </c>
      <c r="N36" s="118" t="s">
        <v>44</v>
      </c>
      <c r="O36" s="127" t="s">
        <v>65</v>
      </c>
      <c r="P36" s="128"/>
      <c r="Q36" s="129"/>
    </row>
    <row r="37" spans="1:17" ht="14.1" customHeight="1" x14ac:dyDescent="0.3">
      <c r="A37" s="119"/>
      <c r="B37" s="122"/>
      <c r="C37" s="122"/>
      <c r="D37" s="28" t="s">
        <v>48</v>
      </c>
      <c r="E37" s="28">
        <v>480</v>
      </c>
      <c r="F37" s="28">
        <v>550</v>
      </c>
      <c r="G37" s="28">
        <v>650</v>
      </c>
      <c r="H37" s="28">
        <v>820</v>
      </c>
      <c r="I37" s="119"/>
      <c r="J37" s="119"/>
      <c r="K37" s="119"/>
      <c r="L37" s="125"/>
      <c r="M37" s="119"/>
      <c r="N37" s="119"/>
      <c r="O37" s="130"/>
      <c r="P37" s="131"/>
      <c r="Q37" s="132"/>
    </row>
    <row r="38" spans="1:17" ht="14.1" customHeight="1" x14ac:dyDescent="0.3">
      <c r="A38" s="120"/>
      <c r="B38" s="123"/>
      <c r="C38" s="123"/>
      <c r="D38" s="29" t="s">
        <v>49</v>
      </c>
      <c r="E38" s="29">
        <v>430</v>
      </c>
      <c r="F38" s="29">
        <v>480</v>
      </c>
      <c r="G38" s="29">
        <v>650</v>
      </c>
      <c r="H38" s="29">
        <v>820</v>
      </c>
      <c r="I38" s="120"/>
      <c r="J38" s="120"/>
      <c r="K38" s="120"/>
      <c r="L38" s="126"/>
      <c r="M38" s="120"/>
      <c r="N38" s="120"/>
      <c r="O38" s="133"/>
      <c r="P38" s="134"/>
      <c r="Q38" s="135"/>
    </row>
    <row r="39" spans="1:17" ht="16.5" customHeight="1" x14ac:dyDescent="0.3">
      <c r="A39" s="118">
        <v>7</v>
      </c>
      <c r="B39" s="121" t="s">
        <v>66</v>
      </c>
      <c r="C39" s="121" t="s">
        <v>67</v>
      </c>
      <c r="D39" s="27" t="s">
        <v>47</v>
      </c>
      <c r="E39" s="27">
        <v>1200</v>
      </c>
      <c r="F39" s="27">
        <v>1350</v>
      </c>
      <c r="G39" s="27">
        <v>1650</v>
      </c>
      <c r="H39" s="27">
        <v>2250</v>
      </c>
      <c r="I39" s="124">
        <v>0.1</v>
      </c>
      <c r="J39" s="118"/>
      <c r="K39" s="124">
        <v>0.15</v>
      </c>
      <c r="L39" s="124">
        <v>0.1</v>
      </c>
      <c r="M39" s="118" t="s">
        <v>43</v>
      </c>
      <c r="N39" s="118" t="s">
        <v>44</v>
      </c>
      <c r="O39" s="127" t="s">
        <v>68</v>
      </c>
      <c r="P39" s="128"/>
      <c r="Q39" s="129"/>
    </row>
    <row r="40" spans="1:17" ht="16.5" customHeight="1" x14ac:dyDescent="0.3">
      <c r="A40" s="119"/>
      <c r="B40" s="122"/>
      <c r="C40" s="122"/>
      <c r="D40" s="28" t="s">
        <v>48</v>
      </c>
      <c r="E40" s="28">
        <v>1050</v>
      </c>
      <c r="F40" s="28">
        <v>1200</v>
      </c>
      <c r="G40" s="28">
        <v>1650</v>
      </c>
      <c r="H40" s="28">
        <v>2250</v>
      </c>
      <c r="I40" s="119"/>
      <c r="J40" s="119"/>
      <c r="K40" s="119"/>
      <c r="L40" s="125"/>
      <c r="M40" s="119"/>
      <c r="N40" s="119"/>
      <c r="O40" s="130"/>
      <c r="P40" s="131"/>
      <c r="Q40" s="132"/>
    </row>
    <row r="41" spans="1:17" ht="16.5" customHeight="1" x14ac:dyDescent="0.3">
      <c r="A41" s="120"/>
      <c r="B41" s="123"/>
      <c r="C41" s="123"/>
      <c r="D41" s="29" t="s">
        <v>49</v>
      </c>
      <c r="E41" s="29">
        <v>900</v>
      </c>
      <c r="F41" s="29">
        <v>1050</v>
      </c>
      <c r="G41" s="29">
        <v>1650</v>
      </c>
      <c r="H41" s="29">
        <v>2250</v>
      </c>
      <c r="I41" s="120"/>
      <c r="J41" s="120"/>
      <c r="K41" s="120"/>
      <c r="L41" s="126"/>
      <c r="M41" s="120"/>
      <c r="N41" s="120"/>
      <c r="O41" s="133"/>
      <c r="P41" s="134"/>
      <c r="Q41" s="135"/>
    </row>
    <row r="42" spans="1:17" ht="11.7" customHeight="1" x14ac:dyDescent="0.3">
      <c r="A42" s="14" t="s">
        <v>69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6"/>
      <c r="P42" s="16"/>
    </row>
    <row r="43" spans="1:17" ht="11.7" customHeight="1" x14ac:dyDescent="0.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7" ht="11.7" customHeight="1" x14ac:dyDescent="0.3">
      <c r="A44" s="16" t="s">
        <v>70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17" ht="11.7" customHeight="1" x14ac:dyDescent="0.3">
      <c r="A45" s="16" t="s">
        <v>71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17" ht="11.7" customHeight="1" x14ac:dyDescent="0.3">
      <c r="A46" s="16" t="s">
        <v>72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1:17" ht="11.7" customHeight="1" x14ac:dyDescent="0.3">
      <c r="A47" s="16" t="s">
        <v>73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1:17" ht="11.7" customHeight="1" x14ac:dyDescent="0.3">
      <c r="A48" s="16" t="s">
        <v>74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49" spans="1:16" ht="11.7" customHeight="1" x14ac:dyDescent="0.3">
      <c r="A49" s="18" t="s">
        <v>75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1:16" ht="11.7" customHeight="1" x14ac:dyDescent="0.3">
      <c r="A50" s="18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1:16" ht="11.7" customHeight="1" x14ac:dyDescent="0.3">
      <c r="A51" s="18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1:16" ht="11.7" customHeight="1" x14ac:dyDescent="0.3">
      <c r="A52" s="18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6" ht="11.7" customHeight="1" x14ac:dyDescent="0.3">
      <c r="A53" s="18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</row>
    <row r="54" spans="1:16" ht="11.7" customHeight="1" x14ac:dyDescent="0.3">
      <c r="A54" s="18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1:16" ht="11.7" customHeight="1" x14ac:dyDescent="0.3">
      <c r="A55" s="18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</row>
    <row r="56" spans="1:16" ht="11.7" customHeight="1" x14ac:dyDescent="0.3">
      <c r="A56" s="18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</row>
    <row r="57" spans="1:16" ht="11.7" customHeight="1" x14ac:dyDescent="0.3">
      <c r="A57" s="18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</row>
    <row r="58" spans="1:16" ht="11.7" customHeight="1" x14ac:dyDescent="0.3">
      <c r="A58" s="18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</row>
    <row r="59" spans="1:16" ht="11.7" customHeight="1" x14ac:dyDescent="0.3">
      <c r="A59" s="18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</row>
    <row r="60" spans="1:16" ht="11.7" customHeight="1" x14ac:dyDescent="0.3">
      <c r="A60" s="18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</row>
    <row r="61" spans="1:16" ht="11.7" customHeight="1" x14ac:dyDescent="0.3">
      <c r="A61" s="18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</row>
    <row r="62" spans="1:16" ht="11.7" customHeight="1" x14ac:dyDescent="0.3">
      <c r="A62" s="18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</row>
    <row r="63" spans="1:16" ht="11.7" customHeight="1" x14ac:dyDescent="0.3">
      <c r="A63" s="18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spans="1:16" ht="11.7" customHeight="1" x14ac:dyDescent="0.3">
      <c r="A64" s="18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</row>
    <row r="65" spans="1:17" ht="11.7" customHeight="1" x14ac:dyDescent="0.3">
      <c r="A65" s="18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</row>
    <row r="66" spans="1:17" ht="11.7" customHeight="1" x14ac:dyDescent="0.3">
      <c r="A66" s="18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</row>
    <row r="67" spans="1:17" ht="11.7" customHeight="1" x14ac:dyDescent="0.3">
      <c r="A67" s="18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</row>
    <row r="68" spans="1:17" ht="11.7" customHeight="1" x14ac:dyDescent="0.3">
      <c r="A68" s="18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</row>
    <row r="69" spans="1:17" ht="11.7" customHeight="1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</row>
    <row r="70" spans="1:17" x14ac:dyDescent="0.3">
      <c r="A70" s="13"/>
      <c r="B70" s="13"/>
      <c r="C70" s="13"/>
      <c r="D70" s="13"/>
      <c r="E70" s="13"/>
      <c r="F70" s="13"/>
      <c r="G70" s="13"/>
      <c r="H70" s="17" t="s">
        <v>0</v>
      </c>
      <c r="I70" s="17" t="s">
        <v>1</v>
      </c>
      <c r="J70" s="17" t="s">
        <v>2</v>
      </c>
      <c r="K70" s="17" t="s">
        <v>3</v>
      </c>
      <c r="L70" s="17" t="s">
        <v>4</v>
      </c>
    </row>
    <row r="71" spans="1:17" x14ac:dyDescent="0.3">
      <c r="A71" s="13" t="s">
        <v>5</v>
      </c>
      <c r="B71" s="13"/>
      <c r="C71" s="13"/>
      <c r="D71" s="13"/>
      <c r="E71" s="13"/>
      <c r="F71" s="13"/>
      <c r="G71" s="13"/>
      <c r="H71" s="90" t="s">
        <v>6</v>
      </c>
      <c r="I71" s="3" t="s">
        <v>7</v>
      </c>
      <c r="J71" s="4" t="s">
        <v>8</v>
      </c>
      <c r="K71" s="5" t="s">
        <v>9</v>
      </c>
      <c r="L71" s="5" t="s">
        <v>10</v>
      </c>
    </row>
    <row r="72" spans="1:17" x14ac:dyDescent="0.3">
      <c r="A72" s="13" t="s">
        <v>11</v>
      </c>
      <c r="B72" s="13"/>
      <c r="C72" s="13"/>
      <c r="D72" s="13"/>
      <c r="E72" s="13"/>
      <c r="F72" s="13"/>
      <c r="G72" s="13"/>
      <c r="H72" s="86"/>
      <c r="I72" s="6" t="s">
        <v>12</v>
      </c>
      <c r="J72" s="7" t="s">
        <v>13</v>
      </c>
      <c r="K72" s="7" t="s">
        <v>14</v>
      </c>
      <c r="L72" s="7"/>
    </row>
    <row r="73" spans="1:17" x14ac:dyDescent="0.3">
      <c r="A73" s="13" t="s">
        <v>15</v>
      </c>
      <c r="B73" s="13"/>
      <c r="C73" s="13"/>
      <c r="D73" s="13"/>
      <c r="E73" s="13"/>
      <c r="F73" s="13"/>
      <c r="G73" s="13"/>
      <c r="H73" s="91"/>
      <c r="I73" s="8" t="s">
        <v>16</v>
      </c>
      <c r="J73" s="9" t="s">
        <v>17</v>
      </c>
      <c r="K73" s="9" t="s">
        <v>18</v>
      </c>
      <c r="L73" s="9"/>
    </row>
    <row r="74" spans="1:17" x14ac:dyDescent="0.3">
      <c r="A74" s="13" t="s">
        <v>19</v>
      </c>
      <c r="B74" s="13"/>
      <c r="C74" s="13"/>
      <c r="D74" s="13"/>
      <c r="E74" s="13"/>
      <c r="F74" s="13"/>
      <c r="G74" s="13"/>
      <c r="H74" s="90" t="s">
        <v>20</v>
      </c>
      <c r="I74" s="92">
        <v>2</v>
      </c>
      <c r="J74" s="92">
        <v>3</v>
      </c>
      <c r="K74" s="92">
        <v>5</v>
      </c>
      <c r="L74" s="92" t="s">
        <v>21</v>
      </c>
    </row>
    <row r="75" spans="1:17" x14ac:dyDescent="0.3">
      <c r="A75" s="88" t="s">
        <v>22</v>
      </c>
      <c r="B75" s="88"/>
      <c r="C75" s="88"/>
      <c r="D75" s="88"/>
      <c r="E75" s="88"/>
      <c r="F75" s="88"/>
      <c r="G75" s="88"/>
      <c r="H75" s="86"/>
      <c r="I75" s="93"/>
      <c r="J75" s="93"/>
      <c r="K75" s="93"/>
      <c r="L75" s="93"/>
      <c r="N75" s="95" t="s">
        <v>23</v>
      </c>
      <c r="O75" s="95"/>
      <c r="P75" s="95"/>
      <c r="Q75" s="11"/>
    </row>
    <row r="76" spans="1:17" x14ac:dyDescent="0.3">
      <c r="A76" s="13"/>
      <c r="B76" s="13"/>
      <c r="C76" s="13"/>
      <c r="D76" s="13"/>
      <c r="E76" s="13"/>
      <c r="F76" s="13"/>
      <c r="G76" s="13"/>
      <c r="H76" s="86"/>
      <c r="I76" s="93"/>
      <c r="J76" s="93"/>
      <c r="K76" s="93"/>
      <c r="L76" s="93"/>
      <c r="N76" s="96" t="s">
        <v>24</v>
      </c>
      <c r="O76" s="96"/>
      <c r="P76" s="96"/>
      <c r="Q76" s="2"/>
    </row>
    <row r="77" spans="1:17" ht="13.35" customHeight="1" x14ac:dyDescent="0.3">
      <c r="A77" s="13"/>
      <c r="B77" s="13"/>
      <c r="C77" s="13"/>
      <c r="D77" s="13"/>
      <c r="E77" s="13"/>
      <c r="F77" s="13"/>
      <c r="G77" s="13"/>
      <c r="H77" s="91"/>
      <c r="I77" s="94"/>
      <c r="J77" s="94"/>
      <c r="K77" s="94"/>
      <c r="L77" s="94"/>
    </row>
    <row r="78" spans="1:17" x14ac:dyDescent="0.3">
      <c r="A78" s="1"/>
      <c r="B78" s="1"/>
      <c r="C78" s="1"/>
      <c r="D78" s="1"/>
      <c r="E78" s="1"/>
      <c r="F78" s="1"/>
      <c r="G78" s="1"/>
      <c r="H78" s="10"/>
      <c r="I78" s="10"/>
      <c r="J78" s="10"/>
      <c r="K78" s="10"/>
      <c r="L78" s="10"/>
    </row>
    <row r="79" spans="1:17" x14ac:dyDescent="0.3">
      <c r="A79" s="97" t="s">
        <v>25</v>
      </c>
      <c r="B79" s="97" t="s">
        <v>26</v>
      </c>
      <c r="C79" s="97" t="s">
        <v>27</v>
      </c>
      <c r="D79" s="97" t="s">
        <v>28</v>
      </c>
      <c r="E79" s="103" t="s">
        <v>0</v>
      </c>
      <c r="F79" s="104"/>
      <c r="G79" s="104"/>
      <c r="H79" s="105"/>
      <c r="I79" s="161" t="s">
        <v>29</v>
      </c>
      <c r="J79" s="162"/>
      <c r="K79" s="162"/>
      <c r="L79" s="163"/>
      <c r="M79" s="109" t="s">
        <v>30</v>
      </c>
      <c r="N79" s="110"/>
      <c r="O79" s="110"/>
      <c r="P79" s="110"/>
      <c r="Q79" s="111"/>
    </row>
    <row r="80" spans="1:17" x14ac:dyDescent="0.3">
      <c r="A80" s="98"/>
      <c r="B80" s="98"/>
      <c r="C80" s="98"/>
      <c r="D80" s="98"/>
      <c r="E80" s="106"/>
      <c r="F80" s="107"/>
      <c r="G80" s="107"/>
      <c r="H80" s="108"/>
      <c r="I80" s="159" t="s">
        <v>31</v>
      </c>
      <c r="J80" s="160"/>
      <c r="K80" s="42" t="s">
        <v>32</v>
      </c>
      <c r="L80" s="42" t="s">
        <v>33</v>
      </c>
      <c r="M80" s="112"/>
      <c r="N80" s="113"/>
      <c r="O80" s="113"/>
      <c r="P80" s="113"/>
      <c r="Q80" s="114"/>
    </row>
    <row r="81" spans="1:17" ht="40.799999999999997" x14ac:dyDescent="0.3">
      <c r="A81" s="98"/>
      <c r="B81" s="98"/>
      <c r="C81" s="98"/>
      <c r="D81" s="98"/>
      <c r="E81" s="50" t="s">
        <v>1</v>
      </c>
      <c r="F81" s="50" t="s">
        <v>2</v>
      </c>
      <c r="G81" s="50" t="s">
        <v>3</v>
      </c>
      <c r="H81" s="50" t="s">
        <v>4</v>
      </c>
      <c r="I81" s="19" t="s">
        <v>76</v>
      </c>
      <c r="J81" s="19"/>
      <c r="K81" s="19" t="s">
        <v>35</v>
      </c>
      <c r="L81" s="19" t="s">
        <v>36</v>
      </c>
      <c r="M81" s="20" t="s">
        <v>37</v>
      </c>
      <c r="N81" s="20" t="s">
        <v>38</v>
      </c>
      <c r="O81" s="115" t="s">
        <v>39</v>
      </c>
      <c r="P81" s="116"/>
      <c r="Q81" s="117"/>
    </row>
    <row r="82" spans="1:17" ht="16.5" customHeight="1" x14ac:dyDescent="0.3">
      <c r="A82" s="118">
        <v>8</v>
      </c>
      <c r="B82" s="121" t="s">
        <v>77</v>
      </c>
      <c r="C82" s="121" t="s">
        <v>78</v>
      </c>
      <c r="D82" s="27" t="s">
        <v>47</v>
      </c>
      <c r="E82" s="27">
        <v>1200</v>
      </c>
      <c r="F82" s="27">
        <v>1350</v>
      </c>
      <c r="G82" s="27">
        <v>1650</v>
      </c>
      <c r="H82" s="27">
        <v>2250</v>
      </c>
      <c r="I82" s="124">
        <v>0.1</v>
      </c>
      <c r="J82" s="118"/>
      <c r="K82" s="124">
        <v>0.15</v>
      </c>
      <c r="L82" s="124">
        <v>0.1</v>
      </c>
      <c r="M82" s="118" t="s">
        <v>43</v>
      </c>
      <c r="N82" s="118" t="s">
        <v>79</v>
      </c>
      <c r="O82" s="127" t="s">
        <v>80</v>
      </c>
      <c r="P82" s="128"/>
      <c r="Q82" s="129"/>
    </row>
    <row r="83" spans="1:17" ht="16.5" customHeight="1" x14ac:dyDescent="0.3">
      <c r="A83" s="119"/>
      <c r="B83" s="122"/>
      <c r="C83" s="122"/>
      <c r="D83" s="28" t="s">
        <v>48</v>
      </c>
      <c r="E83" s="28">
        <v>1050</v>
      </c>
      <c r="F83" s="28">
        <v>1200</v>
      </c>
      <c r="G83" s="28">
        <v>1650</v>
      </c>
      <c r="H83" s="28">
        <v>2250</v>
      </c>
      <c r="I83" s="125"/>
      <c r="J83" s="119"/>
      <c r="K83" s="125"/>
      <c r="L83" s="125"/>
      <c r="M83" s="119"/>
      <c r="N83" s="119"/>
      <c r="O83" s="130"/>
      <c r="P83" s="131"/>
      <c r="Q83" s="132"/>
    </row>
    <row r="84" spans="1:17" ht="16.5" customHeight="1" x14ac:dyDescent="0.3">
      <c r="A84" s="120"/>
      <c r="B84" s="123"/>
      <c r="C84" s="123"/>
      <c r="D84" s="29" t="s">
        <v>49</v>
      </c>
      <c r="E84" s="29">
        <v>900</v>
      </c>
      <c r="F84" s="29">
        <v>1050</v>
      </c>
      <c r="G84" s="29">
        <v>1650</v>
      </c>
      <c r="H84" s="29">
        <v>2250</v>
      </c>
      <c r="I84" s="126"/>
      <c r="J84" s="120"/>
      <c r="K84" s="126"/>
      <c r="L84" s="126"/>
      <c r="M84" s="120"/>
      <c r="N84" s="120"/>
      <c r="O84" s="133"/>
      <c r="P84" s="134"/>
      <c r="Q84" s="135"/>
    </row>
    <row r="85" spans="1:17" ht="16.5" customHeight="1" x14ac:dyDescent="0.3">
      <c r="A85" s="119">
        <v>8</v>
      </c>
      <c r="B85" s="122" t="s">
        <v>81</v>
      </c>
      <c r="C85" s="122" t="s">
        <v>67</v>
      </c>
      <c r="D85" s="28" t="s">
        <v>47</v>
      </c>
      <c r="E85" s="28">
        <v>1100</v>
      </c>
      <c r="F85" s="28">
        <v>1200</v>
      </c>
      <c r="G85" s="28">
        <v>1500</v>
      </c>
      <c r="H85" s="28">
        <v>2000</v>
      </c>
      <c r="I85" s="125">
        <v>0.1</v>
      </c>
      <c r="J85" s="164"/>
      <c r="K85" s="125">
        <v>0.15</v>
      </c>
      <c r="L85" s="125">
        <v>0.1</v>
      </c>
      <c r="M85" s="119" t="s">
        <v>43</v>
      </c>
      <c r="N85" s="119" t="s">
        <v>79</v>
      </c>
      <c r="O85" s="130" t="s">
        <v>82</v>
      </c>
      <c r="P85" s="131"/>
      <c r="Q85" s="129"/>
    </row>
    <row r="86" spans="1:17" ht="16.5" customHeight="1" x14ac:dyDescent="0.3">
      <c r="A86" s="119"/>
      <c r="B86" s="122"/>
      <c r="C86" s="122"/>
      <c r="D86" s="28" t="s">
        <v>48</v>
      </c>
      <c r="E86" s="28">
        <v>950</v>
      </c>
      <c r="F86" s="28">
        <v>1050</v>
      </c>
      <c r="G86" s="28">
        <v>1500</v>
      </c>
      <c r="H86" s="28">
        <v>2000</v>
      </c>
      <c r="I86" s="125"/>
      <c r="J86" s="164"/>
      <c r="K86" s="125"/>
      <c r="L86" s="125"/>
      <c r="M86" s="119"/>
      <c r="N86" s="119"/>
      <c r="O86" s="130"/>
      <c r="P86" s="131"/>
      <c r="Q86" s="132"/>
    </row>
    <row r="87" spans="1:17" ht="16.5" customHeight="1" x14ac:dyDescent="0.3">
      <c r="A87" s="120"/>
      <c r="B87" s="123"/>
      <c r="C87" s="123"/>
      <c r="D87" s="29" t="s">
        <v>49</v>
      </c>
      <c r="E87" s="29">
        <v>800</v>
      </c>
      <c r="F87" s="29">
        <v>900</v>
      </c>
      <c r="G87" s="29">
        <v>1500</v>
      </c>
      <c r="H87" s="29">
        <v>2000</v>
      </c>
      <c r="I87" s="126"/>
      <c r="J87" s="165"/>
      <c r="K87" s="126"/>
      <c r="L87" s="126"/>
      <c r="M87" s="120"/>
      <c r="N87" s="120"/>
      <c r="O87" s="133"/>
      <c r="P87" s="134"/>
      <c r="Q87" s="135"/>
    </row>
    <row r="88" spans="1:17" ht="16.5" customHeight="1" x14ac:dyDescent="0.3">
      <c r="A88" s="118">
        <v>9</v>
      </c>
      <c r="B88" s="121" t="s">
        <v>83</v>
      </c>
      <c r="C88" s="121" t="s">
        <v>67</v>
      </c>
      <c r="D88" s="27" t="s">
        <v>84</v>
      </c>
      <c r="E88" s="27">
        <v>2400</v>
      </c>
      <c r="F88" s="27">
        <v>2700</v>
      </c>
      <c r="G88" s="27">
        <v>3300</v>
      </c>
      <c r="H88" s="27">
        <v>4500</v>
      </c>
      <c r="I88" s="124">
        <v>0.1</v>
      </c>
      <c r="J88" s="166"/>
      <c r="K88" s="124">
        <v>0.15</v>
      </c>
      <c r="L88" s="124">
        <v>0.1</v>
      </c>
      <c r="M88" s="118" t="s">
        <v>43</v>
      </c>
      <c r="N88" s="118" t="s">
        <v>79</v>
      </c>
      <c r="O88" s="127" t="s">
        <v>85</v>
      </c>
      <c r="P88" s="128"/>
      <c r="Q88" s="129"/>
    </row>
    <row r="89" spans="1:17" ht="16.5" customHeight="1" x14ac:dyDescent="0.3">
      <c r="A89" s="119"/>
      <c r="B89" s="122"/>
      <c r="C89" s="122"/>
      <c r="D89" s="28" t="s">
        <v>86</v>
      </c>
      <c r="E89" s="28">
        <v>2250</v>
      </c>
      <c r="F89" s="28">
        <v>2550</v>
      </c>
      <c r="G89" s="28">
        <v>3300</v>
      </c>
      <c r="H89" s="28">
        <v>4500</v>
      </c>
      <c r="I89" s="125"/>
      <c r="J89" s="164"/>
      <c r="K89" s="125"/>
      <c r="L89" s="125"/>
      <c r="M89" s="119"/>
      <c r="N89" s="119"/>
      <c r="O89" s="130"/>
      <c r="P89" s="131"/>
      <c r="Q89" s="132"/>
    </row>
    <row r="90" spans="1:17" ht="16.5" customHeight="1" x14ac:dyDescent="0.3">
      <c r="A90" s="119"/>
      <c r="B90" s="122"/>
      <c r="C90" s="122"/>
      <c r="D90" s="28" t="s">
        <v>52</v>
      </c>
      <c r="E90" s="28">
        <v>2100</v>
      </c>
      <c r="F90" s="28">
        <v>2400</v>
      </c>
      <c r="G90" s="28">
        <v>3300</v>
      </c>
      <c r="H90" s="28">
        <v>4500</v>
      </c>
      <c r="I90" s="125"/>
      <c r="J90" s="164"/>
      <c r="K90" s="125"/>
      <c r="L90" s="125"/>
      <c r="M90" s="119"/>
      <c r="N90" s="119"/>
      <c r="O90" s="130"/>
      <c r="P90" s="131"/>
      <c r="Q90" s="132"/>
    </row>
    <row r="91" spans="1:17" ht="16.5" customHeight="1" x14ac:dyDescent="0.3">
      <c r="A91" s="119"/>
      <c r="B91" s="122"/>
      <c r="C91" s="122"/>
      <c r="D91" s="28" t="s">
        <v>42</v>
      </c>
      <c r="E91" s="28">
        <v>1950</v>
      </c>
      <c r="F91" s="28">
        <v>2250</v>
      </c>
      <c r="G91" s="28">
        <v>3300</v>
      </c>
      <c r="H91" s="28">
        <v>4500</v>
      </c>
      <c r="I91" s="125"/>
      <c r="J91" s="164"/>
      <c r="K91" s="125"/>
      <c r="L91" s="125"/>
      <c r="M91" s="119"/>
      <c r="N91" s="119"/>
      <c r="O91" s="130"/>
      <c r="P91" s="131"/>
      <c r="Q91" s="132"/>
    </row>
    <row r="92" spans="1:17" x14ac:dyDescent="0.3">
      <c r="A92" s="120"/>
      <c r="B92" s="123"/>
      <c r="C92" s="123"/>
      <c r="D92" s="29" t="s">
        <v>46</v>
      </c>
      <c r="E92" s="30">
        <v>1800</v>
      </c>
      <c r="F92" s="30">
        <v>2100</v>
      </c>
      <c r="G92" s="30">
        <v>3300</v>
      </c>
      <c r="H92" s="30">
        <v>4500</v>
      </c>
      <c r="I92" s="126"/>
      <c r="J92" s="165"/>
      <c r="K92" s="126"/>
      <c r="L92" s="126"/>
      <c r="M92" s="120"/>
      <c r="N92" s="120"/>
      <c r="O92" s="133"/>
      <c r="P92" s="134"/>
      <c r="Q92" s="135"/>
    </row>
    <row r="93" spans="1:17" ht="16.5" customHeight="1" x14ac:dyDescent="0.3">
      <c r="A93" s="118">
        <v>9</v>
      </c>
      <c r="B93" s="121" t="s">
        <v>87</v>
      </c>
      <c r="C93" s="121" t="s">
        <v>67</v>
      </c>
      <c r="D93" s="27" t="s">
        <v>88</v>
      </c>
      <c r="E93" s="27">
        <v>3500</v>
      </c>
      <c r="F93" s="27">
        <v>3900</v>
      </c>
      <c r="G93" s="27">
        <v>4800</v>
      </c>
      <c r="H93" s="27">
        <v>6500</v>
      </c>
      <c r="I93" s="124">
        <v>0.1</v>
      </c>
      <c r="J93" s="166"/>
      <c r="K93" s="124">
        <v>0.15</v>
      </c>
      <c r="L93" s="124">
        <v>0.1</v>
      </c>
      <c r="M93" s="118" t="s">
        <v>43</v>
      </c>
      <c r="N93" s="118" t="s">
        <v>79</v>
      </c>
      <c r="O93" s="127" t="s">
        <v>89</v>
      </c>
      <c r="P93" s="128"/>
      <c r="Q93" s="129"/>
    </row>
    <row r="94" spans="1:17" ht="16.5" customHeight="1" x14ac:dyDescent="0.3">
      <c r="A94" s="119"/>
      <c r="B94" s="122"/>
      <c r="C94" s="122"/>
      <c r="D94" s="28" t="s">
        <v>90</v>
      </c>
      <c r="E94" s="28">
        <v>3350</v>
      </c>
      <c r="F94" s="28">
        <v>3750</v>
      </c>
      <c r="G94" s="28">
        <v>4800</v>
      </c>
      <c r="H94" s="28">
        <v>6500</v>
      </c>
      <c r="I94" s="125"/>
      <c r="J94" s="164"/>
      <c r="K94" s="125"/>
      <c r="L94" s="125"/>
      <c r="M94" s="119"/>
      <c r="N94" s="119"/>
      <c r="O94" s="130"/>
      <c r="P94" s="131"/>
      <c r="Q94" s="132"/>
    </row>
    <row r="95" spans="1:17" ht="16.5" customHeight="1" x14ac:dyDescent="0.3">
      <c r="A95" s="119"/>
      <c r="B95" s="122"/>
      <c r="C95" s="122"/>
      <c r="D95" s="28" t="s">
        <v>91</v>
      </c>
      <c r="E95" s="28">
        <v>3200</v>
      </c>
      <c r="F95" s="28">
        <v>3600</v>
      </c>
      <c r="G95" s="28">
        <v>4800</v>
      </c>
      <c r="H95" s="28">
        <v>6500</v>
      </c>
      <c r="I95" s="125"/>
      <c r="J95" s="164"/>
      <c r="K95" s="125"/>
      <c r="L95" s="125"/>
      <c r="M95" s="119"/>
      <c r="N95" s="119"/>
      <c r="O95" s="130"/>
      <c r="P95" s="131"/>
      <c r="Q95" s="132"/>
    </row>
    <row r="96" spans="1:17" ht="16.5" customHeight="1" x14ac:dyDescent="0.3">
      <c r="A96" s="119"/>
      <c r="B96" s="122"/>
      <c r="C96" s="122"/>
      <c r="D96" s="28" t="s">
        <v>92</v>
      </c>
      <c r="E96" s="28">
        <v>3050</v>
      </c>
      <c r="F96" s="28">
        <v>3450</v>
      </c>
      <c r="G96" s="28">
        <v>4800</v>
      </c>
      <c r="H96" s="28">
        <v>6500</v>
      </c>
      <c r="I96" s="125"/>
      <c r="J96" s="164"/>
      <c r="K96" s="125"/>
      <c r="L96" s="125"/>
      <c r="M96" s="119"/>
      <c r="N96" s="119"/>
      <c r="O96" s="130"/>
      <c r="P96" s="131"/>
      <c r="Q96" s="132"/>
    </row>
    <row r="97" spans="1:17" ht="16.5" customHeight="1" x14ac:dyDescent="0.3">
      <c r="A97" s="120"/>
      <c r="B97" s="123"/>
      <c r="C97" s="123"/>
      <c r="D97" s="29" t="s">
        <v>93</v>
      </c>
      <c r="E97" s="30">
        <v>2900</v>
      </c>
      <c r="F97" s="30">
        <v>3300</v>
      </c>
      <c r="G97" s="30">
        <v>4800</v>
      </c>
      <c r="H97" s="30">
        <v>6500</v>
      </c>
      <c r="I97" s="126"/>
      <c r="J97" s="165"/>
      <c r="K97" s="126"/>
      <c r="L97" s="126"/>
      <c r="M97" s="120"/>
      <c r="N97" s="120"/>
      <c r="O97" s="133"/>
      <c r="P97" s="134"/>
      <c r="Q97" s="135"/>
    </row>
    <row r="98" spans="1:17" ht="12" customHeight="1" x14ac:dyDescent="0.3">
      <c r="A98" s="118">
        <v>10</v>
      </c>
      <c r="B98" s="121" t="s">
        <v>94</v>
      </c>
      <c r="C98" s="136" t="s">
        <v>95</v>
      </c>
      <c r="D98" s="27" t="s">
        <v>48</v>
      </c>
      <c r="E98" s="27">
        <v>1250</v>
      </c>
      <c r="F98" s="27">
        <v>1500</v>
      </c>
      <c r="G98" s="31">
        <v>1800</v>
      </c>
      <c r="H98" s="27">
        <v>2300</v>
      </c>
      <c r="I98" s="124">
        <v>0.1</v>
      </c>
      <c r="J98" s="118"/>
      <c r="K98" s="124">
        <v>0.15</v>
      </c>
      <c r="L98" s="124">
        <v>0.1</v>
      </c>
      <c r="M98" s="118" t="s">
        <v>43</v>
      </c>
      <c r="N98" s="118" t="s">
        <v>79</v>
      </c>
      <c r="O98" s="139" t="s">
        <v>96</v>
      </c>
      <c r="P98" s="140"/>
      <c r="Q98" s="141"/>
    </row>
    <row r="99" spans="1:17" ht="12" customHeight="1" x14ac:dyDescent="0.3">
      <c r="A99" s="119"/>
      <c r="B99" s="122"/>
      <c r="C99" s="137"/>
      <c r="D99" s="28" t="s">
        <v>49</v>
      </c>
      <c r="E99" s="28">
        <v>1150</v>
      </c>
      <c r="F99" s="28">
        <v>1400</v>
      </c>
      <c r="G99" s="32">
        <v>1800</v>
      </c>
      <c r="H99" s="28">
        <v>2300</v>
      </c>
      <c r="I99" s="119"/>
      <c r="J99" s="119"/>
      <c r="K99" s="119"/>
      <c r="L99" s="119"/>
      <c r="M99" s="119"/>
      <c r="N99" s="119"/>
      <c r="O99" s="142"/>
      <c r="P99" s="143"/>
      <c r="Q99" s="144"/>
    </row>
    <row r="100" spans="1:17" ht="12" customHeight="1" x14ac:dyDescent="0.3">
      <c r="A100" s="120"/>
      <c r="B100" s="123"/>
      <c r="C100" s="138"/>
      <c r="D100" s="29" t="s">
        <v>97</v>
      </c>
      <c r="E100" s="29">
        <v>1150</v>
      </c>
      <c r="F100" s="29">
        <v>1400</v>
      </c>
      <c r="G100" s="33">
        <v>1800</v>
      </c>
      <c r="H100" s="29">
        <v>2300</v>
      </c>
      <c r="I100" s="120"/>
      <c r="J100" s="120"/>
      <c r="K100" s="120"/>
      <c r="L100" s="120"/>
      <c r="M100" s="120"/>
      <c r="N100" s="120"/>
      <c r="O100" s="145"/>
      <c r="P100" s="146"/>
      <c r="Q100" s="147"/>
    </row>
    <row r="101" spans="1:17" ht="12" customHeight="1" x14ac:dyDescent="0.3">
      <c r="A101" s="118">
        <v>10</v>
      </c>
      <c r="B101" s="121" t="s">
        <v>98</v>
      </c>
      <c r="C101" s="136" t="s">
        <v>51</v>
      </c>
      <c r="D101" s="27" t="s">
        <v>48</v>
      </c>
      <c r="E101" s="27">
        <v>425</v>
      </c>
      <c r="F101" s="27">
        <v>465</v>
      </c>
      <c r="G101" s="27">
        <v>500</v>
      </c>
      <c r="H101" s="27">
        <v>790</v>
      </c>
      <c r="I101" s="124">
        <v>0.1</v>
      </c>
      <c r="J101" s="118"/>
      <c r="K101" s="124">
        <v>0.15</v>
      </c>
      <c r="L101" s="148">
        <v>0.1</v>
      </c>
      <c r="M101" s="118" t="s">
        <v>55</v>
      </c>
      <c r="N101" s="118" t="s">
        <v>79</v>
      </c>
      <c r="O101" s="139" t="s">
        <v>99</v>
      </c>
      <c r="P101" s="140"/>
      <c r="Q101" s="141"/>
    </row>
    <row r="102" spans="1:17" ht="12" customHeight="1" x14ac:dyDescent="0.3">
      <c r="A102" s="119"/>
      <c r="B102" s="122"/>
      <c r="C102" s="137"/>
      <c r="D102" s="28" t="s">
        <v>49</v>
      </c>
      <c r="E102" s="28">
        <v>395</v>
      </c>
      <c r="F102" s="28">
        <v>440</v>
      </c>
      <c r="G102" s="28">
        <v>500</v>
      </c>
      <c r="H102" s="28">
        <v>790</v>
      </c>
      <c r="I102" s="119"/>
      <c r="J102" s="119"/>
      <c r="K102" s="119"/>
      <c r="L102" s="150"/>
      <c r="M102" s="119"/>
      <c r="N102" s="119"/>
      <c r="O102" s="142"/>
      <c r="P102" s="143"/>
      <c r="Q102" s="144"/>
    </row>
    <row r="103" spans="1:17" ht="12" customHeight="1" x14ac:dyDescent="0.3">
      <c r="A103" s="120"/>
      <c r="B103" s="123"/>
      <c r="C103" s="138"/>
      <c r="D103" s="29" t="s">
        <v>97</v>
      </c>
      <c r="E103" s="29">
        <v>395</v>
      </c>
      <c r="F103" s="29">
        <v>440</v>
      </c>
      <c r="G103" s="29">
        <v>500</v>
      </c>
      <c r="H103" s="29">
        <v>790</v>
      </c>
      <c r="I103" s="120"/>
      <c r="J103" s="120"/>
      <c r="K103" s="120"/>
      <c r="L103" s="151"/>
      <c r="M103" s="120"/>
      <c r="N103" s="120"/>
      <c r="O103" s="145"/>
      <c r="P103" s="146"/>
      <c r="Q103" s="147"/>
    </row>
    <row r="104" spans="1:17" ht="30" customHeight="1" x14ac:dyDescent="0.3">
      <c r="A104" s="22">
        <v>12</v>
      </c>
      <c r="B104" s="24" t="s">
        <v>100</v>
      </c>
      <c r="C104" s="21" t="s">
        <v>101</v>
      </c>
      <c r="D104" s="34" t="s">
        <v>49</v>
      </c>
      <c r="E104" s="34">
        <v>205</v>
      </c>
      <c r="F104" s="34">
        <v>250</v>
      </c>
      <c r="G104" s="34">
        <v>295</v>
      </c>
      <c r="H104" s="34">
        <v>325</v>
      </c>
      <c r="I104" s="23">
        <v>0.1</v>
      </c>
      <c r="J104" s="22"/>
      <c r="K104" s="23">
        <v>0.15</v>
      </c>
      <c r="L104" s="23">
        <v>0.1</v>
      </c>
      <c r="M104" s="22" t="s">
        <v>55</v>
      </c>
      <c r="N104" s="22" t="s">
        <v>79</v>
      </c>
      <c r="O104" s="152" t="s">
        <v>102</v>
      </c>
      <c r="P104" s="153"/>
      <c r="Q104" s="154"/>
    </row>
    <row r="105" spans="1:17" ht="30" customHeight="1" x14ac:dyDescent="0.3">
      <c r="A105" s="22">
        <v>13</v>
      </c>
      <c r="B105" s="24" t="s">
        <v>103</v>
      </c>
      <c r="C105" s="21" t="s">
        <v>51</v>
      </c>
      <c r="D105" s="34" t="s">
        <v>49</v>
      </c>
      <c r="E105" s="34">
        <v>170</v>
      </c>
      <c r="F105" s="34">
        <v>235</v>
      </c>
      <c r="G105" s="34">
        <v>250</v>
      </c>
      <c r="H105" s="34">
        <v>300</v>
      </c>
      <c r="I105" s="35">
        <v>0.1</v>
      </c>
      <c r="J105" s="22"/>
      <c r="K105" s="23">
        <v>0.15</v>
      </c>
      <c r="L105" s="23">
        <v>0.1</v>
      </c>
      <c r="M105" s="22" t="s">
        <v>55</v>
      </c>
      <c r="N105" s="22" t="s">
        <v>79</v>
      </c>
      <c r="O105" s="156" t="s">
        <v>102</v>
      </c>
      <c r="P105" s="157"/>
      <c r="Q105" s="158"/>
    </row>
    <row r="106" spans="1:17" ht="11.7" customHeight="1" x14ac:dyDescent="0.3">
      <c r="A106" s="14" t="s">
        <v>69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6"/>
      <c r="P106" s="16"/>
    </row>
    <row r="107" spans="1:17" ht="11.7" customHeight="1" x14ac:dyDescent="0.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</row>
    <row r="108" spans="1:17" ht="11.7" customHeight="1" x14ac:dyDescent="0.3">
      <c r="A108" s="16" t="s">
        <v>70</v>
      </c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</row>
    <row r="109" spans="1:17" ht="11.7" customHeight="1" x14ac:dyDescent="0.3">
      <c r="A109" s="16" t="s">
        <v>71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</row>
    <row r="110" spans="1:17" ht="11.7" customHeight="1" x14ac:dyDescent="0.3">
      <c r="A110" s="16" t="s">
        <v>72</v>
      </c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</row>
    <row r="111" spans="1:17" ht="11.7" customHeight="1" x14ac:dyDescent="0.3">
      <c r="A111" s="16" t="s">
        <v>73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</row>
    <row r="112" spans="1:17" ht="11.7" customHeight="1" x14ac:dyDescent="0.3">
      <c r="A112" s="16" t="s">
        <v>74</v>
      </c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</row>
    <row r="113" spans="1:16" ht="11.7" customHeight="1" x14ac:dyDescent="0.3">
      <c r="A113" s="18" t="s">
        <v>75</v>
      </c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</row>
  </sheetData>
  <mergeCells count="178">
    <mergeCell ref="O104:Q104"/>
    <mergeCell ref="M10:Q11"/>
    <mergeCell ref="O12:Q12"/>
    <mergeCell ref="M79:Q80"/>
    <mergeCell ref="K101:K103"/>
    <mergeCell ref="L101:L103"/>
    <mergeCell ref="M101:M103"/>
    <mergeCell ref="N101:N103"/>
    <mergeCell ref="O101:Q103"/>
    <mergeCell ref="O98:Q100"/>
    <mergeCell ref="O93:Q97"/>
    <mergeCell ref="O88:Q92"/>
    <mergeCell ref="O81:Q81"/>
    <mergeCell ref="O82:Q84"/>
    <mergeCell ref="N13:N17"/>
    <mergeCell ref="L13:L17"/>
    <mergeCell ref="K18:K21"/>
    <mergeCell ref="L18:L21"/>
    <mergeCell ref="M18:M21"/>
    <mergeCell ref="N18:N21"/>
    <mergeCell ref="O39:Q41"/>
    <mergeCell ref="O36:Q38"/>
    <mergeCell ref="O26:Q29"/>
    <mergeCell ref="O30:Q32"/>
    <mergeCell ref="A101:A103"/>
    <mergeCell ref="B101:B103"/>
    <mergeCell ref="C101:C103"/>
    <mergeCell ref="I101:I103"/>
    <mergeCell ref="J101:J103"/>
    <mergeCell ref="K98:K100"/>
    <mergeCell ref="L98:L100"/>
    <mergeCell ref="M98:M100"/>
    <mergeCell ref="N98:N100"/>
    <mergeCell ref="A98:A100"/>
    <mergeCell ref="B98:B100"/>
    <mergeCell ref="C98:C100"/>
    <mergeCell ref="I98:I100"/>
    <mergeCell ref="J98:J100"/>
    <mergeCell ref="I79:L79"/>
    <mergeCell ref="I80:J80"/>
    <mergeCell ref="K82:K84"/>
    <mergeCell ref="L82:L84"/>
    <mergeCell ref="M82:M84"/>
    <mergeCell ref="N82:N84"/>
    <mergeCell ref="N39:N41"/>
    <mergeCell ref="N75:P75"/>
    <mergeCell ref="N76:P76"/>
    <mergeCell ref="L74:L77"/>
    <mergeCell ref="A93:A97"/>
    <mergeCell ref="B93:B97"/>
    <mergeCell ref="C93:C97"/>
    <mergeCell ref="I93:I97"/>
    <mergeCell ref="J93:J97"/>
    <mergeCell ref="K88:K92"/>
    <mergeCell ref="L88:L92"/>
    <mergeCell ref="M88:M92"/>
    <mergeCell ref="N88:N92"/>
    <mergeCell ref="A88:A92"/>
    <mergeCell ref="B88:B92"/>
    <mergeCell ref="C88:C92"/>
    <mergeCell ref="I88:I92"/>
    <mergeCell ref="J88:J92"/>
    <mergeCell ref="K93:K97"/>
    <mergeCell ref="L93:L97"/>
    <mergeCell ref="M93:M97"/>
    <mergeCell ref="N93:N97"/>
    <mergeCell ref="B85:B87"/>
    <mergeCell ref="C85:C87"/>
    <mergeCell ref="I85:I87"/>
    <mergeCell ref="J85:J87"/>
    <mergeCell ref="K85:K87"/>
    <mergeCell ref="L85:L87"/>
    <mergeCell ref="M85:M87"/>
    <mergeCell ref="O85:Q87"/>
    <mergeCell ref="N85:N87"/>
    <mergeCell ref="N7:P7"/>
    <mergeCell ref="M13:M17"/>
    <mergeCell ref="A39:A41"/>
    <mergeCell ref="B39:B41"/>
    <mergeCell ref="C39:C41"/>
    <mergeCell ref="I39:I41"/>
    <mergeCell ref="J39:J41"/>
    <mergeCell ref="K39:K41"/>
    <mergeCell ref="L39:L41"/>
    <mergeCell ref="M39:M41"/>
    <mergeCell ref="A36:A38"/>
    <mergeCell ref="B36:B38"/>
    <mergeCell ref="C36:C38"/>
    <mergeCell ref="I36:I38"/>
    <mergeCell ref="I13:I17"/>
    <mergeCell ref="J13:J17"/>
    <mergeCell ref="K13:K17"/>
    <mergeCell ref="J36:J38"/>
    <mergeCell ref="K36:K38"/>
    <mergeCell ref="L36:L38"/>
    <mergeCell ref="M36:M38"/>
    <mergeCell ref="A18:A21"/>
    <mergeCell ref="M22:M25"/>
    <mergeCell ref="N36:N38"/>
    <mergeCell ref="A22:A25"/>
    <mergeCell ref="B22:B25"/>
    <mergeCell ref="C22:C25"/>
    <mergeCell ref="I22:I25"/>
    <mergeCell ref="J22:J25"/>
    <mergeCell ref="A6:G6"/>
    <mergeCell ref="H2:H4"/>
    <mergeCell ref="A10:A12"/>
    <mergeCell ref="B10:B12"/>
    <mergeCell ref="C10:C12"/>
    <mergeCell ref="D10:D12"/>
    <mergeCell ref="E10:H11"/>
    <mergeCell ref="I11:J11"/>
    <mergeCell ref="I10:L10"/>
    <mergeCell ref="H5:H8"/>
    <mergeCell ref="I5:I8"/>
    <mergeCell ref="J5:J8"/>
    <mergeCell ref="K5:K8"/>
    <mergeCell ref="L5:L8"/>
    <mergeCell ref="C13:C17"/>
    <mergeCell ref="B13:B17"/>
    <mergeCell ref="A13:A17"/>
    <mergeCell ref="N6:P6"/>
    <mergeCell ref="A30:A32"/>
    <mergeCell ref="B30:B32"/>
    <mergeCell ref="C30:C32"/>
    <mergeCell ref="I30:I32"/>
    <mergeCell ref="J30:J32"/>
    <mergeCell ref="K30:K32"/>
    <mergeCell ref="L30:L32"/>
    <mergeCell ref="M30:M32"/>
    <mergeCell ref="N30:N32"/>
    <mergeCell ref="K26:K29"/>
    <mergeCell ref="L26:L29"/>
    <mergeCell ref="M26:M29"/>
    <mergeCell ref="N26:N29"/>
    <mergeCell ref="A26:A29"/>
    <mergeCell ref="O13:Q17"/>
    <mergeCell ref="O18:Q21"/>
    <mergeCell ref="O22:Q25"/>
    <mergeCell ref="B18:B21"/>
    <mergeCell ref="C18:C21"/>
    <mergeCell ref="I18:I21"/>
    <mergeCell ref="J18:J21"/>
    <mergeCell ref="L22:L25"/>
    <mergeCell ref="N22:N25"/>
    <mergeCell ref="B26:B29"/>
    <mergeCell ref="C26:C29"/>
    <mergeCell ref="I26:I29"/>
    <mergeCell ref="J26:J29"/>
    <mergeCell ref="K22:K25"/>
    <mergeCell ref="H74:H77"/>
    <mergeCell ref="I74:I77"/>
    <mergeCell ref="J74:J77"/>
    <mergeCell ref="K74:K77"/>
    <mergeCell ref="O105:Q105"/>
    <mergeCell ref="A33:A35"/>
    <mergeCell ref="B33:B35"/>
    <mergeCell ref="C33:C35"/>
    <mergeCell ref="I33:I35"/>
    <mergeCell ref="J33:J35"/>
    <mergeCell ref="O33:Q35"/>
    <mergeCell ref="K33:K35"/>
    <mergeCell ref="L33:L35"/>
    <mergeCell ref="M33:M35"/>
    <mergeCell ref="N33:N35"/>
    <mergeCell ref="A82:A84"/>
    <mergeCell ref="B82:B84"/>
    <mergeCell ref="C82:C84"/>
    <mergeCell ref="I82:I84"/>
    <mergeCell ref="J82:J84"/>
    <mergeCell ref="A79:A81"/>
    <mergeCell ref="B79:B81"/>
    <mergeCell ref="C79:C81"/>
    <mergeCell ref="D79:D81"/>
    <mergeCell ref="E79:H80"/>
    <mergeCell ref="H71:H73"/>
    <mergeCell ref="A75:G75"/>
    <mergeCell ref="A85:A87"/>
  </mergeCells>
  <pageMargins left="0.7" right="0.7" top="0.75" bottom="0.75" header="0.3" footer="0.3"/>
  <pageSetup paperSize="9"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99A4C-ACC3-4F24-833A-CFE8D8461F2E}">
  <sheetPr>
    <pageSetUpPr fitToPage="1"/>
  </sheetPr>
  <dimension ref="A1:V202"/>
  <sheetViews>
    <sheetView zoomScale="89" zoomScaleNormal="89" workbookViewId="0">
      <selection activeCell="Y10" sqref="Y10"/>
    </sheetView>
  </sheetViews>
  <sheetFormatPr defaultRowHeight="14.4" x14ac:dyDescent="0.3"/>
  <cols>
    <col min="2" max="2" width="19.33203125" customWidth="1"/>
    <col min="3" max="3" width="15.44140625" bestFit="1" customWidth="1"/>
    <col min="4" max="4" width="15.33203125" bestFit="1" customWidth="1"/>
    <col min="5" max="5" width="6.44140625" bestFit="1" customWidth="1"/>
    <col min="8" max="8" width="10.5546875" bestFit="1" customWidth="1"/>
    <col min="9" max="9" width="17.44140625" bestFit="1" customWidth="1"/>
    <col min="10" max="10" width="13.6640625" bestFit="1" customWidth="1"/>
    <col min="11" max="11" width="10.44140625" bestFit="1" customWidth="1"/>
    <col min="12" max="12" width="14.6640625" customWidth="1"/>
    <col min="13" max="15" width="9.33203125" customWidth="1"/>
    <col min="16" max="16" width="9.44140625" customWidth="1"/>
    <col min="17" max="17" width="9.33203125" customWidth="1"/>
    <col min="18" max="22" width="9.33203125" hidden="1" customWidth="1"/>
    <col min="23" max="24" width="9.33203125" customWidth="1"/>
  </cols>
  <sheetData>
    <row r="1" spans="1:21" ht="11.85" customHeight="1" x14ac:dyDescent="0.3">
      <c r="A1" s="57"/>
      <c r="B1" s="58"/>
      <c r="C1" s="58"/>
      <c r="D1" s="58"/>
      <c r="E1" s="58"/>
      <c r="F1" s="58"/>
      <c r="G1" s="59"/>
      <c r="H1" s="17" t="s">
        <v>0</v>
      </c>
      <c r="I1" s="17" t="s">
        <v>1</v>
      </c>
      <c r="J1" s="17" t="s">
        <v>2</v>
      </c>
      <c r="K1" s="17" t="s">
        <v>3</v>
      </c>
      <c r="L1" s="17" t="s">
        <v>4</v>
      </c>
      <c r="M1" s="65"/>
      <c r="N1" s="66"/>
      <c r="O1" s="66"/>
      <c r="P1" s="66"/>
      <c r="Q1" s="67"/>
    </row>
    <row r="2" spans="1:21" ht="11.85" customHeight="1" x14ac:dyDescent="0.3">
      <c r="A2" s="60" t="s">
        <v>5</v>
      </c>
      <c r="B2" s="13"/>
      <c r="C2" s="13"/>
      <c r="D2" s="13"/>
      <c r="E2" s="13"/>
      <c r="F2" s="13"/>
      <c r="G2" s="61"/>
      <c r="H2" s="168"/>
      <c r="I2" s="5" t="s">
        <v>104</v>
      </c>
      <c r="J2" s="37" t="s">
        <v>105</v>
      </c>
      <c r="K2" s="5" t="s">
        <v>106</v>
      </c>
      <c r="L2" s="5" t="s">
        <v>107</v>
      </c>
      <c r="M2" s="68"/>
      <c r="Q2" s="69"/>
    </row>
    <row r="3" spans="1:21" ht="11.85" customHeight="1" x14ac:dyDescent="0.3">
      <c r="A3" s="60" t="s">
        <v>205</v>
      </c>
      <c r="B3" s="13"/>
      <c r="C3" s="13"/>
      <c r="D3" s="13"/>
      <c r="E3" s="13"/>
      <c r="F3" s="13"/>
      <c r="G3" s="61"/>
      <c r="H3" s="168"/>
      <c r="I3" s="7" t="s">
        <v>108</v>
      </c>
      <c r="J3" s="36" t="s">
        <v>184</v>
      </c>
      <c r="K3" s="7" t="s">
        <v>185</v>
      </c>
      <c r="L3" s="7" t="s">
        <v>190</v>
      </c>
      <c r="M3" s="68"/>
      <c r="Q3" s="69"/>
    </row>
    <row r="4" spans="1:21" ht="11.85" customHeight="1" x14ac:dyDescent="0.3">
      <c r="A4" s="60" t="s">
        <v>204</v>
      </c>
      <c r="B4" s="13"/>
      <c r="C4" s="13"/>
      <c r="D4" s="13"/>
      <c r="E4" s="13"/>
      <c r="F4" s="13"/>
      <c r="G4" s="61"/>
      <c r="H4" s="168"/>
      <c r="I4" s="7" t="s">
        <v>186</v>
      </c>
      <c r="J4" s="36" t="s">
        <v>109</v>
      </c>
      <c r="K4" s="7" t="s">
        <v>189</v>
      </c>
      <c r="L4" s="7"/>
      <c r="M4" s="68"/>
      <c r="Q4" s="69"/>
    </row>
    <row r="5" spans="1:21" ht="11.85" customHeight="1" x14ac:dyDescent="0.3">
      <c r="A5" s="60" t="s">
        <v>203</v>
      </c>
      <c r="B5" s="13"/>
      <c r="C5" s="13"/>
      <c r="D5" s="13"/>
      <c r="E5" s="13"/>
      <c r="F5" s="13"/>
      <c r="G5" s="61"/>
      <c r="H5" s="168"/>
      <c r="I5" s="7" t="s">
        <v>110</v>
      </c>
      <c r="J5" s="36" t="s">
        <v>187</v>
      </c>
      <c r="K5" s="7"/>
      <c r="L5" s="7"/>
      <c r="M5" s="68"/>
      <c r="Q5" s="69"/>
    </row>
    <row r="6" spans="1:21" ht="11.85" customHeight="1" x14ac:dyDescent="0.3">
      <c r="A6" s="87" t="s">
        <v>22</v>
      </c>
      <c r="B6" s="88"/>
      <c r="C6" s="88"/>
      <c r="D6" s="88"/>
      <c r="E6" s="88"/>
      <c r="F6" s="88"/>
      <c r="G6" s="89"/>
      <c r="H6" s="168"/>
      <c r="I6" s="9" t="s">
        <v>188</v>
      </c>
      <c r="J6" s="36"/>
      <c r="K6" s="7"/>
      <c r="L6" s="7" t="s">
        <v>191</v>
      </c>
      <c r="M6" s="68"/>
      <c r="Q6" s="69"/>
    </row>
    <row r="7" spans="1:21" ht="11.85" customHeight="1" x14ac:dyDescent="0.3">
      <c r="A7" s="60"/>
      <c r="B7" s="13"/>
      <c r="C7" s="13"/>
      <c r="D7" s="13"/>
      <c r="E7" s="13"/>
      <c r="F7" s="13"/>
      <c r="G7" s="61"/>
      <c r="H7" s="90" t="s">
        <v>20</v>
      </c>
      <c r="I7" s="93">
        <v>2</v>
      </c>
      <c r="J7" s="92">
        <v>3</v>
      </c>
      <c r="K7" s="92">
        <v>4</v>
      </c>
      <c r="L7" s="92" t="s">
        <v>21</v>
      </c>
      <c r="M7" s="68"/>
      <c r="Q7" s="69"/>
    </row>
    <row r="8" spans="1:21" ht="11.85" customHeight="1" x14ac:dyDescent="0.3">
      <c r="A8" s="87"/>
      <c r="B8" s="88"/>
      <c r="C8" s="88"/>
      <c r="D8" s="88"/>
      <c r="E8" s="88"/>
      <c r="F8" s="88"/>
      <c r="G8" s="89"/>
      <c r="H8" s="86"/>
      <c r="I8" s="93"/>
      <c r="J8" s="93"/>
      <c r="K8" s="93"/>
      <c r="L8" s="93"/>
      <c r="M8" s="68"/>
      <c r="N8" s="95" t="s">
        <v>111</v>
      </c>
      <c r="O8" s="95"/>
      <c r="P8" s="95"/>
      <c r="Q8" s="70"/>
    </row>
    <row r="9" spans="1:21" ht="11.85" customHeight="1" x14ac:dyDescent="0.3">
      <c r="A9" s="60"/>
      <c r="B9" s="13"/>
      <c r="C9" s="13"/>
      <c r="D9" s="13"/>
      <c r="E9" s="13"/>
      <c r="F9" s="13"/>
      <c r="G9" s="61"/>
      <c r="H9" s="86"/>
      <c r="I9" s="93"/>
      <c r="J9" s="93"/>
      <c r="K9" s="93"/>
      <c r="L9" s="93"/>
      <c r="M9" s="68"/>
      <c r="N9" s="96" t="s">
        <v>112</v>
      </c>
      <c r="O9" s="96"/>
      <c r="P9" s="96"/>
      <c r="Q9" s="71"/>
    </row>
    <row r="10" spans="1:21" ht="11.85" customHeight="1" x14ac:dyDescent="0.3">
      <c r="A10" s="62"/>
      <c r="B10" s="63"/>
      <c r="C10" s="63"/>
      <c r="D10" s="63"/>
      <c r="E10" s="63"/>
      <c r="F10" s="63"/>
      <c r="G10" s="64"/>
      <c r="H10" s="91"/>
      <c r="I10" s="94"/>
      <c r="J10" s="94"/>
      <c r="K10" s="94"/>
      <c r="L10" s="94"/>
      <c r="M10" s="72"/>
      <c r="N10" s="73"/>
      <c r="O10" s="73"/>
      <c r="P10" s="73"/>
      <c r="Q10" s="74"/>
    </row>
    <row r="11" spans="1:21" ht="14.7" customHeight="1" x14ac:dyDescent="0.3">
      <c r="A11" s="97" t="s">
        <v>25</v>
      </c>
      <c r="B11" s="97" t="s">
        <v>26</v>
      </c>
      <c r="C11" s="97" t="s">
        <v>27</v>
      </c>
      <c r="D11" s="97" t="s">
        <v>28</v>
      </c>
      <c r="E11" s="103" t="s">
        <v>0</v>
      </c>
      <c r="F11" s="104"/>
      <c r="G11" s="104"/>
      <c r="H11" s="105"/>
      <c r="I11" s="161" t="s">
        <v>29</v>
      </c>
      <c r="J11" s="162"/>
      <c r="K11" s="162"/>
      <c r="L11" s="163"/>
      <c r="M11" s="109" t="s">
        <v>30</v>
      </c>
      <c r="N11" s="110"/>
      <c r="O11" s="110"/>
      <c r="P11" s="110"/>
      <c r="Q11" s="111"/>
    </row>
    <row r="12" spans="1:21" x14ac:dyDescent="0.3">
      <c r="A12" s="98"/>
      <c r="B12" s="98"/>
      <c r="C12" s="98"/>
      <c r="D12" s="98"/>
      <c r="E12" s="106"/>
      <c r="F12" s="107"/>
      <c r="G12" s="107"/>
      <c r="H12" s="108"/>
      <c r="I12" s="159" t="s">
        <v>31</v>
      </c>
      <c r="J12" s="160"/>
      <c r="K12" s="42" t="s">
        <v>32</v>
      </c>
      <c r="L12" s="42" t="s">
        <v>33</v>
      </c>
      <c r="M12" s="112"/>
      <c r="N12" s="113"/>
      <c r="O12" s="113"/>
      <c r="P12" s="113"/>
      <c r="Q12" s="114"/>
    </row>
    <row r="13" spans="1:21" ht="40.799999999999997" x14ac:dyDescent="0.3">
      <c r="A13" s="99"/>
      <c r="B13" s="99"/>
      <c r="C13" s="99"/>
      <c r="D13" s="99"/>
      <c r="E13" s="42" t="s">
        <v>1</v>
      </c>
      <c r="F13" s="42" t="s">
        <v>2</v>
      </c>
      <c r="G13" s="42" t="s">
        <v>3</v>
      </c>
      <c r="H13" s="42" t="s">
        <v>4</v>
      </c>
      <c r="I13" s="12" t="s">
        <v>34</v>
      </c>
      <c r="J13" s="12"/>
      <c r="K13" s="12" t="s">
        <v>35</v>
      </c>
      <c r="L13" s="12" t="s">
        <v>36</v>
      </c>
      <c r="M13" s="25" t="s">
        <v>37</v>
      </c>
      <c r="N13" s="25" t="s">
        <v>38</v>
      </c>
      <c r="O13" s="115" t="s">
        <v>39</v>
      </c>
      <c r="P13" s="116"/>
      <c r="Q13" s="117"/>
      <c r="R13" s="49" t="s">
        <v>1</v>
      </c>
      <c r="S13" s="49" t="s">
        <v>2</v>
      </c>
      <c r="T13" s="49" t="s">
        <v>3</v>
      </c>
      <c r="U13" s="49" t="s">
        <v>4</v>
      </c>
    </row>
    <row r="14" spans="1:21" ht="12.6" customHeight="1" x14ac:dyDescent="0.3">
      <c r="A14" s="118">
        <v>1</v>
      </c>
      <c r="B14" s="121" t="s">
        <v>40</v>
      </c>
      <c r="C14" s="121" t="s">
        <v>162</v>
      </c>
      <c r="D14" s="27" t="s">
        <v>113</v>
      </c>
      <c r="E14" s="28">
        <f t="shared" ref="E14:E20" si="0">+E15+$R$21</f>
        <v>1400</v>
      </c>
      <c r="F14" s="28">
        <f t="shared" ref="F14:F20" si="1">+F15+$S$21</f>
        <v>1600</v>
      </c>
      <c r="G14" s="28">
        <f t="shared" ref="G14:G20" si="2">+G15+$T$21</f>
        <v>1900</v>
      </c>
      <c r="H14" s="27">
        <v>2400</v>
      </c>
      <c r="I14" s="124">
        <v>0.1</v>
      </c>
      <c r="J14" s="124"/>
      <c r="K14" s="124">
        <v>0.15</v>
      </c>
      <c r="L14" s="124">
        <v>0.1</v>
      </c>
      <c r="M14" s="118" t="s">
        <v>43</v>
      </c>
      <c r="N14" s="118" t="s">
        <v>44</v>
      </c>
      <c r="O14" s="127" t="s">
        <v>167</v>
      </c>
      <c r="P14" s="128"/>
      <c r="Q14" s="129"/>
    </row>
    <row r="15" spans="1:21" ht="12.6" customHeight="1" x14ac:dyDescent="0.3">
      <c r="A15" s="119"/>
      <c r="B15" s="122"/>
      <c r="C15" s="122"/>
      <c r="D15" s="28" t="s">
        <v>114</v>
      </c>
      <c r="E15" s="28">
        <f t="shared" si="0"/>
        <v>1350</v>
      </c>
      <c r="F15" s="28">
        <f t="shared" si="1"/>
        <v>1550</v>
      </c>
      <c r="G15" s="28">
        <f t="shared" si="2"/>
        <v>1850</v>
      </c>
      <c r="H15" s="28">
        <v>2400</v>
      </c>
      <c r="I15" s="125"/>
      <c r="J15" s="125"/>
      <c r="K15" s="125"/>
      <c r="L15" s="125"/>
      <c r="M15" s="119"/>
      <c r="N15" s="119"/>
      <c r="O15" s="130"/>
      <c r="P15" s="131"/>
      <c r="Q15" s="132"/>
    </row>
    <row r="16" spans="1:21" ht="12.6" customHeight="1" x14ac:dyDescent="0.3">
      <c r="A16" s="119"/>
      <c r="B16" s="122"/>
      <c r="C16" s="122"/>
      <c r="D16" s="28" t="s">
        <v>115</v>
      </c>
      <c r="E16" s="28">
        <f t="shared" si="0"/>
        <v>1300</v>
      </c>
      <c r="F16" s="28">
        <f t="shared" si="1"/>
        <v>1500</v>
      </c>
      <c r="G16" s="28">
        <f t="shared" si="2"/>
        <v>1800</v>
      </c>
      <c r="H16" s="28">
        <v>2400</v>
      </c>
      <c r="I16" s="125"/>
      <c r="J16" s="125"/>
      <c r="K16" s="125"/>
      <c r="L16" s="125"/>
      <c r="M16" s="119"/>
      <c r="N16" s="119"/>
      <c r="O16" s="130"/>
      <c r="P16" s="131"/>
      <c r="Q16" s="132"/>
    </row>
    <row r="17" spans="1:21" ht="12.6" customHeight="1" x14ac:dyDescent="0.3">
      <c r="A17" s="119"/>
      <c r="B17" s="122"/>
      <c r="C17" s="122"/>
      <c r="D17" s="28" t="s">
        <v>116</v>
      </c>
      <c r="E17" s="28">
        <f t="shared" si="0"/>
        <v>1250</v>
      </c>
      <c r="F17" s="28">
        <f t="shared" si="1"/>
        <v>1450</v>
      </c>
      <c r="G17" s="28">
        <f t="shared" si="2"/>
        <v>1750</v>
      </c>
      <c r="H17" s="28">
        <v>2400</v>
      </c>
      <c r="I17" s="125"/>
      <c r="J17" s="125"/>
      <c r="K17" s="125"/>
      <c r="L17" s="125"/>
      <c r="M17" s="119"/>
      <c r="N17" s="119"/>
      <c r="O17" s="130"/>
      <c r="P17" s="131"/>
      <c r="Q17" s="132"/>
    </row>
    <row r="18" spans="1:21" ht="12.6" customHeight="1" x14ac:dyDescent="0.3">
      <c r="A18" s="119"/>
      <c r="B18" s="122"/>
      <c r="C18" s="122"/>
      <c r="D18" s="28" t="s">
        <v>117</v>
      </c>
      <c r="E18" s="28">
        <f t="shared" si="0"/>
        <v>1200</v>
      </c>
      <c r="F18" s="28">
        <f t="shared" si="1"/>
        <v>1400</v>
      </c>
      <c r="G18" s="28">
        <f t="shared" si="2"/>
        <v>1700</v>
      </c>
      <c r="H18" s="28">
        <v>2400</v>
      </c>
      <c r="I18" s="125"/>
      <c r="J18" s="125"/>
      <c r="K18" s="125"/>
      <c r="L18" s="125"/>
      <c r="M18" s="119"/>
      <c r="N18" s="119"/>
      <c r="O18" s="130"/>
      <c r="P18" s="131"/>
      <c r="Q18" s="132"/>
    </row>
    <row r="19" spans="1:21" ht="12.6" customHeight="1" x14ac:dyDescent="0.3">
      <c r="A19" s="119"/>
      <c r="B19" s="122"/>
      <c r="C19" s="122"/>
      <c r="D19" s="28" t="s">
        <v>118</v>
      </c>
      <c r="E19" s="28">
        <f t="shared" si="0"/>
        <v>1150</v>
      </c>
      <c r="F19" s="28">
        <f t="shared" si="1"/>
        <v>1350</v>
      </c>
      <c r="G19" s="28">
        <f t="shared" si="2"/>
        <v>1650</v>
      </c>
      <c r="H19" s="28">
        <v>2400</v>
      </c>
      <c r="I19" s="125"/>
      <c r="J19" s="125"/>
      <c r="K19" s="125"/>
      <c r="L19" s="125"/>
      <c r="M19" s="119"/>
      <c r="N19" s="119"/>
      <c r="O19" s="130"/>
      <c r="P19" s="131"/>
      <c r="Q19" s="132"/>
    </row>
    <row r="20" spans="1:21" ht="12.6" customHeight="1" x14ac:dyDescent="0.3">
      <c r="A20" s="119"/>
      <c r="B20" s="122"/>
      <c r="C20" s="122"/>
      <c r="D20" s="28" t="s">
        <v>119</v>
      </c>
      <c r="E20" s="28">
        <f t="shared" si="0"/>
        <v>1100</v>
      </c>
      <c r="F20" s="28">
        <f t="shared" si="1"/>
        <v>1300</v>
      </c>
      <c r="G20" s="28">
        <f t="shared" si="2"/>
        <v>1600</v>
      </c>
      <c r="H20" s="28">
        <v>2400</v>
      </c>
      <c r="I20" s="125"/>
      <c r="J20" s="125"/>
      <c r="K20" s="125"/>
      <c r="L20" s="125"/>
      <c r="M20" s="119"/>
      <c r="N20" s="119"/>
      <c r="O20" s="130"/>
      <c r="P20" s="131"/>
      <c r="Q20" s="132"/>
    </row>
    <row r="21" spans="1:21" ht="12.6" customHeight="1" x14ac:dyDescent="0.3">
      <c r="A21" s="119"/>
      <c r="B21" s="122"/>
      <c r="C21" s="122"/>
      <c r="D21" s="28" t="s">
        <v>120</v>
      </c>
      <c r="E21" s="28">
        <f>+E22+$R$21</f>
        <v>1050</v>
      </c>
      <c r="F21" s="28">
        <f>+F22+$S$21</f>
        <v>1250</v>
      </c>
      <c r="G21" s="28">
        <f>+G22+$T$21</f>
        <v>1550</v>
      </c>
      <c r="H21" s="28">
        <v>2400</v>
      </c>
      <c r="I21" s="125"/>
      <c r="J21" s="125"/>
      <c r="K21" s="125"/>
      <c r="L21" s="125"/>
      <c r="M21" s="119"/>
      <c r="N21" s="119"/>
      <c r="O21" s="130"/>
      <c r="P21" s="131"/>
      <c r="Q21" s="132"/>
      <c r="R21">
        <v>50</v>
      </c>
      <c r="S21">
        <v>50</v>
      </c>
      <c r="T21">
        <v>50</v>
      </c>
      <c r="U21">
        <v>0</v>
      </c>
    </row>
    <row r="22" spans="1:21" ht="12.6" customHeight="1" x14ac:dyDescent="0.3">
      <c r="A22" s="120"/>
      <c r="B22" s="123"/>
      <c r="C22" s="123"/>
      <c r="D22" s="29" t="s">
        <v>121</v>
      </c>
      <c r="E22" s="29">
        <v>1000</v>
      </c>
      <c r="F22" s="29">
        <v>1200</v>
      </c>
      <c r="G22" s="29">
        <v>1500</v>
      </c>
      <c r="H22" s="29">
        <v>2400</v>
      </c>
      <c r="I22" s="126"/>
      <c r="J22" s="126"/>
      <c r="K22" s="126"/>
      <c r="L22" s="126"/>
      <c r="M22" s="120"/>
      <c r="N22" s="120"/>
      <c r="O22" s="133"/>
      <c r="P22" s="134"/>
      <c r="Q22" s="135"/>
    </row>
    <row r="23" spans="1:21" ht="12.6" customHeight="1" x14ac:dyDescent="0.3">
      <c r="A23" s="118">
        <v>2</v>
      </c>
      <c r="B23" s="121" t="s">
        <v>50</v>
      </c>
      <c r="C23" s="136" t="s">
        <v>51</v>
      </c>
      <c r="D23" s="27" t="s">
        <v>122</v>
      </c>
      <c r="E23" s="28">
        <f t="shared" ref="E23:E27" si="3">+E24+$R$28</f>
        <v>1720</v>
      </c>
      <c r="F23" s="28">
        <f t="shared" ref="F23:F27" si="4">+F24+$S$28</f>
        <v>2060</v>
      </c>
      <c r="G23" s="28">
        <f t="shared" ref="G23:G27" si="5">+G24+$T$28</f>
        <v>2260</v>
      </c>
      <c r="H23" s="27">
        <v>2600</v>
      </c>
      <c r="I23" s="124">
        <v>0.1</v>
      </c>
      <c r="J23" s="124"/>
      <c r="K23" s="124">
        <v>0.15</v>
      </c>
      <c r="L23" s="124">
        <v>0.1</v>
      </c>
      <c r="M23" s="118" t="s">
        <v>43</v>
      </c>
      <c r="N23" s="118" t="s">
        <v>44</v>
      </c>
      <c r="O23" s="127" t="s">
        <v>168</v>
      </c>
      <c r="P23" s="128"/>
      <c r="Q23" s="129"/>
    </row>
    <row r="24" spans="1:21" ht="12.6" customHeight="1" x14ac:dyDescent="0.3">
      <c r="A24" s="119"/>
      <c r="B24" s="122"/>
      <c r="C24" s="137"/>
      <c r="D24" s="28" t="s">
        <v>123</v>
      </c>
      <c r="E24" s="28">
        <f t="shared" si="3"/>
        <v>1660</v>
      </c>
      <c r="F24" s="28">
        <f t="shared" si="4"/>
        <v>2000</v>
      </c>
      <c r="G24" s="28">
        <f t="shared" si="5"/>
        <v>2200</v>
      </c>
      <c r="H24" s="28">
        <v>2600</v>
      </c>
      <c r="I24" s="125"/>
      <c r="J24" s="125"/>
      <c r="K24" s="125"/>
      <c r="L24" s="125"/>
      <c r="M24" s="119"/>
      <c r="N24" s="119"/>
      <c r="O24" s="130"/>
      <c r="P24" s="131"/>
      <c r="Q24" s="132"/>
    </row>
    <row r="25" spans="1:21" ht="12.6" customHeight="1" x14ac:dyDescent="0.3">
      <c r="A25" s="119"/>
      <c r="B25" s="122"/>
      <c r="C25" s="137"/>
      <c r="D25" s="28" t="s">
        <v>113</v>
      </c>
      <c r="E25" s="28">
        <f t="shared" si="3"/>
        <v>1600</v>
      </c>
      <c r="F25" s="28">
        <f t="shared" si="4"/>
        <v>1940</v>
      </c>
      <c r="G25" s="28">
        <f t="shared" si="5"/>
        <v>2140</v>
      </c>
      <c r="H25" s="28">
        <v>2600</v>
      </c>
      <c r="I25" s="125"/>
      <c r="J25" s="125"/>
      <c r="K25" s="125"/>
      <c r="L25" s="125"/>
      <c r="M25" s="119"/>
      <c r="N25" s="119"/>
      <c r="O25" s="130"/>
      <c r="P25" s="131"/>
      <c r="Q25" s="132"/>
    </row>
    <row r="26" spans="1:21" ht="12.6" customHeight="1" x14ac:dyDescent="0.3">
      <c r="A26" s="119"/>
      <c r="B26" s="122"/>
      <c r="C26" s="137"/>
      <c r="D26" s="28" t="s">
        <v>114</v>
      </c>
      <c r="E26" s="28">
        <f t="shared" si="3"/>
        <v>1540</v>
      </c>
      <c r="F26" s="28">
        <f t="shared" si="4"/>
        <v>1880</v>
      </c>
      <c r="G26" s="28">
        <f t="shared" si="5"/>
        <v>2080</v>
      </c>
      <c r="H26" s="28">
        <v>2600</v>
      </c>
      <c r="I26" s="125"/>
      <c r="J26" s="125"/>
      <c r="K26" s="125"/>
      <c r="L26" s="125"/>
      <c r="M26" s="119"/>
      <c r="N26" s="119"/>
      <c r="O26" s="130"/>
      <c r="P26" s="131"/>
      <c r="Q26" s="132"/>
    </row>
    <row r="27" spans="1:21" ht="12.6" customHeight="1" x14ac:dyDescent="0.3">
      <c r="A27" s="119"/>
      <c r="B27" s="122"/>
      <c r="C27" s="137"/>
      <c r="D27" s="28" t="s">
        <v>124</v>
      </c>
      <c r="E27" s="28">
        <f t="shared" si="3"/>
        <v>1480</v>
      </c>
      <c r="F27" s="28">
        <f t="shared" si="4"/>
        <v>1820</v>
      </c>
      <c r="G27" s="28">
        <f t="shared" si="5"/>
        <v>2020</v>
      </c>
      <c r="H27" s="28">
        <v>2600</v>
      </c>
      <c r="I27" s="125"/>
      <c r="J27" s="125"/>
      <c r="K27" s="125"/>
      <c r="L27" s="125"/>
      <c r="M27" s="119"/>
      <c r="N27" s="119"/>
      <c r="O27" s="130"/>
      <c r="P27" s="131"/>
      <c r="Q27" s="132"/>
    </row>
    <row r="28" spans="1:21" ht="12.6" customHeight="1" x14ac:dyDescent="0.3">
      <c r="A28" s="119"/>
      <c r="B28" s="122"/>
      <c r="C28" s="137"/>
      <c r="D28" s="28" t="s">
        <v>116</v>
      </c>
      <c r="E28" s="28">
        <f>+E29+$R$28</f>
        <v>1420</v>
      </c>
      <c r="F28" s="28">
        <f>+F29+$S$28</f>
        <v>1760</v>
      </c>
      <c r="G28" s="28">
        <f>+G29+$T$28</f>
        <v>1960</v>
      </c>
      <c r="H28" s="28">
        <v>2600</v>
      </c>
      <c r="I28" s="125"/>
      <c r="J28" s="125"/>
      <c r="K28" s="125"/>
      <c r="L28" s="125"/>
      <c r="M28" s="119"/>
      <c r="N28" s="119"/>
      <c r="O28" s="130"/>
      <c r="P28" s="131"/>
      <c r="Q28" s="132"/>
      <c r="R28">
        <v>60</v>
      </c>
      <c r="S28">
        <v>60</v>
      </c>
      <c r="T28">
        <v>60</v>
      </c>
      <c r="U28">
        <v>0</v>
      </c>
    </row>
    <row r="29" spans="1:21" ht="12.6" customHeight="1" x14ac:dyDescent="0.3">
      <c r="A29" s="120"/>
      <c r="B29" s="123"/>
      <c r="C29" s="138"/>
      <c r="D29" s="29" t="s">
        <v>125</v>
      </c>
      <c r="E29" s="29">
        <v>1360</v>
      </c>
      <c r="F29" s="29">
        <v>1700</v>
      </c>
      <c r="G29" s="29">
        <v>1900</v>
      </c>
      <c r="H29" s="29">
        <v>2600</v>
      </c>
      <c r="I29" s="126"/>
      <c r="J29" s="126"/>
      <c r="K29" s="126"/>
      <c r="L29" s="126"/>
      <c r="M29" s="120"/>
      <c r="N29" s="120"/>
      <c r="O29" s="133"/>
      <c r="P29" s="134"/>
      <c r="Q29" s="135"/>
    </row>
    <row r="30" spans="1:21" ht="12.6" customHeight="1" x14ac:dyDescent="0.3">
      <c r="A30" s="118">
        <v>3</v>
      </c>
      <c r="B30" s="121" t="s">
        <v>54</v>
      </c>
      <c r="C30" s="136" t="s">
        <v>51</v>
      </c>
      <c r="D30" s="27" t="s">
        <v>115</v>
      </c>
      <c r="E30" s="28">
        <f t="shared" ref="E30:E34" si="6">+E31+$R$35</f>
        <v>950</v>
      </c>
      <c r="F30" s="28">
        <f t="shared" ref="F30:F34" si="7">+F31+$S$35</f>
        <v>1150</v>
      </c>
      <c r="G30" s="28">
        <f t="shared" ref="G30:G34" si="8">+G31+$T$35</f>
        <v>1350</v>
      </c>
      <c r="H30" s="27">
        <v>1750</v>
      </c>
      <c r="I30" s="124">
        <v>0.1</v>
      </c>
      <c r="J30" s="124"/>
      <c r="K30" s="124">
        <v>0.15</v>
      </c>
      <c r="L30" s="124">
        <v>0.1</v>
      </c>
      <c r="M30" s="118" t="s">
        <v>55</v>
      </c>
      <c r="N30" s="118" t="s">
        <v>44</v>
      </c>
      <c r="O30" s="127" t="s">
        <v>169</v>
      </c>
      <c r="P30" s="128"/>
      <c r="Q30" s="129"/>
    </row>
    <row r="31" spans="1:21" ht="12.6" customHeight="1" x14ac:dyDescent="0.3">
      <c r="A31" s="119"/>
      <c r="B31" s="122"/>
      <c r="C31" s="137"/>
      <c r="D31" s="28" t="s">
        <v>116</v>
      </c>
      <c r="E31" s="28">
        <f t="shared" si="6"/>
        <v>900</v>
      </c>
      <c r="F31" s="28">
        <f t="shared" si="7"/>
        <v>1100</v>
      </c>
      <c r="G31" s="28">
        <f t="shared" si="8"/>
        <v>1300</v>
      </c>
      <c r="H31" s="28">
        <v>1750</v>
      </c>
      <c r="I31" s="125"/>
      <c r="J31" s="125"/>
      <c r="K31" s="125"/>
      <c r="L31" s="125"/>
      <c r="M31" s="119"/>
      <c r="N31" s="119"/>
      <c r="O31" s="130"/>
      <c r="P31" s="131"/>
      <c r="Q31" s="132"/>
    </row>
    <row r="32" spans="1:21" ht="12.6" customHeight="1" x14ac:dyDescent="0.3">
      <c r="A32" s="119"/>
      <c r="B32" s="122"/>
      <c r="C32" s="137"/>
      <c r="D32" s="28" t="s">
        <v>117</v>
      </c>
      <c r="E32" s="28">
        <f t="shared" si="6"/>
        <v>850</v>
      </c>
      <c r="F32" s="28">
        <f t="shared" si="7"/>
        <v>1050</v>
      </c>
      <c r="G32" s="28">
        <f t="shared" si="8"/>
        <v>1250</v>
      </c>
      <c r="H32" s="28">
        <v>1750</v>
      </c>
      <c r="I32" s="125"/>
      <c r="J32" s="125"/>
      <c r="K32" s="125"/>
      <c r="L32" s="125"/>
      <c r="M32" s="119"/>
      <c r="N32" s="119"/>
      <c r="O32" s="130"/>
      <c r="P32" s="131"/>
      <c r="Q32" s="132"/>
    </row>
    <row r="33" spans="1:21" ht="12.6" customHeight="1" x14ac:dyDescent="0.3">
      <c r="A33" s="119"/>
      <c r="B33" s="122"/>
      <c r="C33" s="137"/>
      <c r="D33" s="28" t="s">
        <v>118</v>
      </c>
      <c r="E33" s="28">
        <f t="shared" si="6"/>
        <v>800</v>
      </c>
      <c r="F33" s="28">
        <f t="shared" si="7"/>
        <v>1000</v>
      </c>
      <c r="G33" s="28">
        <f t="shared" si="8"/>
        <v>1200</v>
      </c>
      <c r="H33" s="28">
        <v>1750</v>
      </c>
      <c r="I33" s="125"/>
      <c r="J33" s="125"/>
      <c r="K33" s="125"/>
      <c r="L33" s="125"/>
      <c r="M33" s="119"/>
      <c r="N33" s="119"/>
      <c r="O33" s="130"/>
      <c r="P33" s="131"/>
      <c r="Q33" s="132"/>
    </row>
    <row r="34" spans="1:21" ht="12.6" customHeight="1" x14ac:dyDescent="0.3">
      <c r="A34" s="119"/>
      <c r="B34" s="122"/>
      <c r="C34" s="137"/>
      <c r="D34" s="28" t="s">
        <v>119</v>
      </c>
      <c r="E34" s="28">
        <f t="shared" si="6"/>
        <v>750</v>
      </c>
      <c r="F34" s="28">
        <f t="shared" si="7"/>
        <v>950</v>
      </c>
      <c r="G34" s="28">
        <f t="shared" si="8"/>
        <v>1150</v>
      </c>
      <c r="H34" s="28">
        <v>1750</v>
      </c>
      <c r="I34" s="125"/>
      <c r="J34" s="125"/>
      <c r="K34" s="125"/>
      <c r="L34" s="125"/>
      <c r="M34" s="119"/>
      <c r="N34" s="119"/>
      <c r="O34" s="130"/>
      <c r="P34" s="131"/>
      <c r="Q34" s="132"/>
    </row>
    <row r="35" spans="1:21" ht="12.6" customHeight="1" x14ac:dyDescent="0.3">
      <c r="A35" s="119"/>
      <c r="B35" s="122"/>
      <c r="C35" s="137"/>
      <c r="D35" s="28" t="s">
        <v>120</v>
      </c>
      <c r="E35" s="28">
        <f>+E36+$R$35</f>
        <v>700</v>
      </c>
      <c r="F35" s="28">
        <f>+F36+$S$35</f>
        <v>900</v>
      </c>
      <c r="G35" s="28">
        <f>+G36+$T$35</f>
        <v>1100</v>
      </c>
      <c r="H35" s="28">
        <v>1750</v>
      </c>
      <c r="I35" s="125"/>
      <c r="J35" s="125"/>
      <c r="K35" s="125"/>
      <c r="L35" s="125"/>
      <c r="M35" s="119"/>
      <c r="N35" s="119"/>
      <c r="O35" s="130"/>
      <c r="P35" s="131"/>
      <c r="Q35" s="132"/>
      <c r="R35">
        <v>50</v>
      </c>
      <c r="S35">
        <v>50</v>
      </c>
      <c r="T35">
        <v>50</v>
      </c>
      <c r="U35">
        <v>0</v>
      </c>
    </row>
    <row r="36" spans="1:21" ht="12.6" customHeight="1" x14ac:dyDescent="0.3">
      <c r="A36" s="120"/>
      <c r="B36" s="123"/>
      <c r="C36" s="138"/>
      <c r="D36" s="29" t="s">
        <v>121</v>
      </c>
      <c r="E36" s="29">
        <v>650</v>
      </c>
      <c r="F36" s="29">
        <v>850</v>
      </c>
      <c r="G36" s="29">
        <v>1050</v>
      </c>
      <c r="H36" s="29">
        <v>1750</v>
      </c>
      <c r="I36" s="126"/>
      <c r="J36" s="126"/>
      <c r="K36" s="126"/>
      <c r="L36" s="126"/>
      <c r="M36" s="120"/>
      <c r="N36" s="120"/>
      <c r="O36" s="133"/>
      <c r="P36" s="134"/>
      <c r="Q36" s="135"/>
    </row>
    <row r="37" spans="1:21" ht="12.6" customHeight="1" x14ac:dyDescent="0.3">
      <c r="A37" s="118">
        <v>4</v>
      </c>
      <c r="B37" s="121" t="s">
        <v>57</v>
      </c>
      <c r="C37" s="136" t="s">
        <v>58</v>
      </c>
      <c r="D37" s="27" t="s">
        <v>126</v>
      </c>
      <c r="E37" s="28">
        <f t="shared" ref="E37:E41" si="9">+E38+$R$42</f>
        <v>670</v>
      </c>
      <c r="F37" s="28">
        <f t="shared" ref="F37:F41" si="10">+F38+$S$42</f>
        <v>720</v>
      </c>
      <c r="G37" s="28">
        <f t="shared" ref="G37:G41" si="11">+G38+$T$42</f>
        <v>810</v>
      </c>
      <c r="H37" s="27">
        <v>1050</v>
      </c>
      <c r="I37" s="124">
        <v>0.1</v>
      </c>
      <c r="J37" s="124"/>
      <c r="K37" s="124">
        <v>0.15</v>
      </c>
      <c r="L37" s="124">
        <v>0.1</v>
      </c>
      <c r="M37" s="118" t="s">
        <v>55</v>
      </c>
      <c r="N37" s="118" t="s">
        <v>44</v>
      </c>
      <c r="O37" s="127" t="s">
        <v>170</v>
      </c>
      <c r="P37" s="128"/>
      <c r="Q37" s="129"/>
    </row>
    <row r="38" spans="1:21" ht="12.6" customHeight="1" x14ac:dyDescent="0.3">
      <c r="A38" s="119"/>
      <c r="B38" s="122"/>
      <c r="C38" s="137"/>
      <c r="D38" s="28" t="s">
        <v>116</v>
      </c>
      <c r="E38" s="28">
        <f t="shared" si="9"/>
        <v>630</v>
      </c>
      <c r="F38" s="28">
        <f t="shared" si="10"/>
        <v>680</v>
      </c>
      <c r="G38" s="28">
        <f t="shared" si="11"/>
        <v>770</v>
      </c>
      <c r="H38" s="28">
        <v>1050</v>
      </c>
      <c r="I38" s="125"/>
      <c r="J38" s="125"/>
      <c r="K38" s="125"/>
      <c r="L38" s="125"/>
      <c r="M38" s="119"/>
      <c r="N38" s="119"/>
      <c r="O38" s="130"/>
      <c r="P38" s="131"/>
      <c r="Q38" s="132"/>
    </row>
    <row r="39" spans="1:21" ht="12.6" customHeight="1" x14ac:dyDescent="0.3">
      <c r="A39" s="119"/>
      <c r="B39" s="122"/>
      <c r="C39" s="137"/>
      <c r="D39" s="28" t="s">
        <v>117</v>
      </c>
      <c r="E39" s="28">
        <f t="shared" si="9"/>
        <v>590</v>
      </c>
      <c r="F39" s="28">
        <f t="shared" si="10"/>
        <v>640</v>
      </c>
      <c r="G39" s="28">
        <f t="shared" si="11"/>
        <v>730</v>
      </c>
      <c r="H39" s="28">
        <v>1050</v>
      </c>
      <c r="I39" s="125"/>
      <c r="J39" s="125"/>
      <c r="K39" s="125"/>
      <c r="L39" s="125"/>
      <c r="M39" s="119"/>
      <c r="N39" s="119"/>
      <c r="O39" s="130"/>
      <c r="P39" s="131"/>
      <c r="Q39" s="132"/>
    </row>
    <row r="40" spans="1:21" ht="12.6" customHeight="1" x14ac:dyDescent="0.3">
      <c r="A40" s="119"/>
      <c r="B40" s="122"/>
      <c r="C40" s="137"/>
      <c r="D40" s="28" t="s">
        <v>118</v>
      </c>
      <c r="E40" s="28">
        <f t="shared" si="9"/>
        <v>550</v>
      </c>
      <c r="F40" s="28">
        <f t="shared" si="10"/>
        <v>600</v>
      </c>
      <c r="G40" s="28">
        <f t="shared" si="11"/>
        <v>690</v>
      </c>
      <c r="H40" s="28">
        <v>1050</v>
      </c>
      <c r="I40" s="125"/>
      <c r="J40" s="125"/>
      <c r="K40" s="125"/>
      <c r="L40" s="125"/>
      <c r="M40" s="119"/>
      <c r="N40" s="119"/>
      <c r="O40" s="130"/>
      <c r="P40" s="131"/>
      <c r="Q40" s="132"/>
    </row>
    <row r="41" spans="1:21" ht="12.6" customHeight="1" x14ac:dyDescent="0.3">
      <c r="A41" s="119"/>
      <c r="B41" s="122"/>
      <c r="C41" s="137"/>
      <c r="D41" s="28" t="s">
        <v>119</v>
      </c>
      <c r="E41" s="28">
        <f t="shared" si="9"/>
        <v>510</v>
      </c>
      <c r="F41" s="28">
        <f t="shared" si="10"/>
        <v>560</v>
      </c>
      <c r="G41" s="28">
        <f t="shared" si="11"/>
        <v>650</v>
      </c>
      <c r="H41" s="28">
        <v>1050</v>
      </c>
      <c r="I41" s="125"/>
      <c r="J41" s="125"/>
      <c r="K41" s="125"/>
      <c r="L41" s="125"/>
      <c r="M41" s="119"/>
      <c r="N41" s="119"/>
      <c r="O41" s="130"/>
      <c r="P41" s="131"/>
      <c r="Q41" s="132"/>
    </row>
    <row r="42" spans="1:21" ht="12.6" customHeight="1" x14ac:dyDescent="0.3">
      <c r="A42" s="119"/>
      <c r="B42" s="122"/>
      <c r="C42" s="137"/>
      <c r="D42" s="28" t="s">
        <v>120</v>
      </c>
      <c r="E42" s="28">
        <f>+E43+$R$42</f>
        <v>470</v>
      </c>
      <c r="F42" s="28">
        <f>+F43+$S$42</f>
        <v>520</v>
      </c>
      <c r="G42" s="28">
        <f>+G43+$T$42</f>
        <v>610</v>
      </c>
      <c r="H42" s="28">
        <v>1050</v>
      </c>
      <c r="I42" s="125"/>
      <c r="J42" s="125"/>
      <c r="K42" s="125"/>
      <c r="L42" s="125"/>
      <c r="M42" s="119"/>
      <c r="N42" s="119"/>
      <c r="O42" s="130"/>
      <c r="P42" s="131"/>
      <c r="Q42" s="132"/>
      <c r="R42">
        <v>40</v>
      </c>
      <c r="S42">
        <v>40</v>
      </c>
      <c r="T42">
        <v>40</v>
      </c>
      <c r="U42">
        <v>0</v>
      </c>
    </row>
    <row r="43" spans="1:21" ht="12.6" customHeight="1" x14ac:dyDescent="0.3">
      <c r="A43" s="120"/>
      <c r="B43" s="123"/>
      <c r="C43" s="138"/>
      <c r="D43" s="29" t="s">
        <v>121</v>
      </c>
      <c r="E43" s="29">
        <v>430</v>
      </c>
      <c r="F43" s="29">
        <v>480</v>
      </c>
      <c r="G43" s="29">
        <v>570</v>
      </c>
      <c r="H43" s="29">
        <v>1050</v>
      </c>
      <c r="I43" s="126"/>
      <c r="J43" s="126"/>
      <c r="K43" s="126"/>
      <c r="L43" s="126"/>
      <c r="M43" s="120"/>
      <c r="N43" s="120"/>
      <c r="O43" s="133"/>
      <c r="P43" s="134"/>
      <c r="Q43" s="135"/>
    </row>
    <row r="44" spans="1:21" ht="12.6" customHeight="1" x14ac:dyDescent="0.3">
      <c r="A44" s="118">
        <v>5</v>
      </c>
      <c r="B44" s="121" t="s">
        <v>60</v>
      </c>
      <c r="C44" s="136" t="s">
        <v>51</v>
      </c>
      <c r="D44" s="27" t="s">
        <v>117</v>
      </c>
      <c r="E44" s="28">
        <v>640</v>
      </c>
      <c r="F44" s="28">
        <v>730</v>
      </c>
      <c r="G44" s="28">
        <v>910</v>
      </c>
      <c r="H44" s="27">
        <v>1080</v>
      </c>
      <c r="I44" s="124">
        <v>0.1</v>
      </c>
      <c r="J44" s="124"/>
      <c r="K44" s="124">
        <v>0.15</v>
      </c>
      <c r="L44" s="124">
        <v>0.1</v>
      </c>
      <c r="M44" s="118" t="s">
        <v>55</v>
      </c>
      <c r="N44" s="118" t="s">
        <v>44</v>
      </c>
      <c r="O44" s="127" t="s">
        <v>178</v>
      </c>
      <c r="P44" s="128"/>
      <c r="Q44" s="129"/>
    </row>
    <row r="45" spans="1:21" ht="12.6" customHeight="1" x14ac:dyDescent="0.3">
      <c r="A45" s="119"/>
      <c r="B45" s="122"/>
      <c r="C45" s="137"/>
      <c r="D45" s="28" t="s">
        <v>118</v>
      </c>
      <c r="E45" s="28">
        <v>615</v>
      </c>
      <c r="F45" s="28">
        <v>705</v>
      </c>
      <c r="G45" s="28">
        <v>885</v>
      </c>
      <c r="H45" s="28">
        <v>1080</v>
      </c>
      <c r="I45" s="125"/>
      <c r="J45" s="125"/>
      <c r="K45" s="125"/>
      <c r="L45" s="125"/>
      <c r="M45" s="119"/>
      <c r="N45" s="119"/>
      <c r="O45" s="130"/>
      <c r="P45" s="131"/>
      <c r="Q45" s="132"/>
    </row>
    <row r="46" spans="1:21" ht="12.6" customHeight="1" x14ac:dyDescent="0.3">
      <c r="A46" s="119"/>
      <c r="B46" s="122"/>
      <c r="C46" s="137"/>
      <c r="D46" s="28" t="s">
        <v>119</v>
      </c>
      <c r="E46" s="28">
        <v>590</v>
      </c>
      <c r="F46" s="28">
        <v>680</v>
      </c>
      <c r="G46" s="28">
        <v>860</v>
      </c>
      <c r="H46" s="28">
        <v>1080</v>
      </c>
      <c r="I46" s="125"/>
      <c r="J46" s="125"/>
      <c r="K46" s="125"/>
      <c r="L46" s="125"/>
      <c r="M46" s="119"/>
      <c r="N46" s="119"/>
      <c r="O46" s="130"/>
      <c r="P46" s="131"/>
      <c r="Q46" s="132"/>
    </row>
    <row r="47" spans="1:21" ht="12.6" customHeight="1" x14ac:dyDescent="0.3">
      <c r="A47" s="119"/>
      <c r="B47" s="122"/>
      <c r="C47" s="137"/>
      <c r="D47" s="28" t="s">
        <v>120</v>
      </c>
      <c r="E47" s="28">
        <v>565</v>
      </c>
      <c r="F47" s="28">
        <v>655</v>
      </c>
      <c r="G47" s="28">
        <v>835</v>
      </c>
      <c r="H47" s="28">
        <v>1080</v>
      </c>
      <c r="I47" s="125"/>
      <c r="J47" s="125"/>
      <c r="K47" s="125"/>
      <c r="L47" s="125"/>
      <c r="M47" s="119"/>
      <c r="N47" s="119"/>
      <c r="O47" s="130"/>
      <c r="P47" s="131"/>
      <c r="Q47" s="132"/>
      <c r="R47">
        <v>40</v>
      </c>
      <c r="S47">
        <v>40</v>
      </c>
      <c r="T47">
        <v>15</v>
      </c>
      <c r="U47">
        <v>0</v>
      </c>
    </row>
    <row r="48" spans="1:21" ht="12.6" customHeight="1" x14ac:dyDescent="0.3">
      <c r="A48" s="120"/>
      <c r="B48" s="123"/>
      <c r="C48" s="138"/>
      <c r="D48" s="29" t="s">
        <v>121</v>
      </c>
      <c r="E48" s="29">
        <v>540</v>
      </c>
      <c r="F48" s="29">
        <v>630</v>
      </c>
      <c r="G48" s="29">
        <v>810</v>
      </c>
      <c r="H48" s="29">
        <v>1080</v>
      </c>
      <c r="I48" s="126"/>
      <c r="J48" s="126"/>
      <c r="K48" s="126"/>
      <c r="L48" s="126"/>
      <c r="M48" s="120"/>
      <c r="N48" s="120"/>
      <c r="O48" s="133"/>
      <c r="P48" s="134"/>
      <c r="Q48" s="135"/>
    </row>
    <row r="49" spans="1:17" ht="12.6" customHeight="1" x14ac:dyDescent="0.3">
      <c r="A49" s="43" t="s">
        <v>69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1:17" ht="12.6" customHeight="1" x14ac:dyDescent="0.3">
      <c r="A50" s="16" t="s">
        <v>70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1:17" ht="12.6" customHeight="1" x14ac:dyDescent="0.3">
      <c r="A51" s="16" t="s">
        <v>71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1:17" ht="12.6" customHeight="1" x14ac:dyDescent="0.3">
      <c r="A52" s="16" t="s">
        <v>179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7" ht="12.6" customHeight="1" x14ac:dyDescent="0.3">
      <c r="A53" s="16" t="s">
        <v>73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</row>
    <row r="54" spans="1:17" ht="12.6" customHeight="1" x14ac:dyDescent="0.3">
      <c r="A54" s="16" t="s">
        <v>74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1:17" ht="12.6" customHeight="1" x14ac:dyDescent="0.3">
      <c r="A55" s="18" t="s">
        <v>75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</row>
    <row r="56" spans="1:17" ht="12.6" customHeight="1" x14ac:dyDescent="0.3">
      <c r="A56" s="18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</row>
    <row r="57" spans="1:17" ht="11.7" customHeight="1" x14ac:dyDescent="0.3">
      <c r="A57" s="57"/>
      <c r="B57" s="58"/>
      <c r="C57" s="58"/>
      <c r="D57" s="58"/>
      <c r="E57" s="58"/>
      <c r="F57" s="58"/>
      <c r="G57" s="59"/>
      <c r="H57" s="17" t="s">
        <v>0</v>
      </c>
      <c r="I57" s="17" t="s">
        <v>1</v>
      </c>
      <c r="J57" s="17" t="s">
        <v>2</v>
      </c>
      <c r="K57" s="17" t="s">
        <v>3</v>
      </c>
      <c r="L57" s="17" t="s">
        <v>4</v>
      </c>
      <c r="M57" s="65"/>
      <c r="N57" s="66"/>
      <c r="O57" s="66"/>
      <c r="P57" s="66"/>
      <c r="Q57" s="67"/>
    </row>
    <row r="58" spans="1:17" ht="11.7" customHeight="1" x14ac:dyDescent="0.3">
      <c r="A58" s="60" t="s">
        <v>5</v>
      </c>
      <c r="B58" s="13"/>
      <c r="C58" s="13"/>
      <c r="D58" s="13"/>
      <c r="E58" s="13"/>
      <c r="F58" s="13"/>
      <c r="G58" s="61"/>
      <c r="H58" s="167" t="s">
        <v>127</v>
      </c>
      <c r="I58" s="5" t="s">
        <v>104</v>
      </c>
      <c r="J58" s="37" t="s">
        <v>105</v>
      </c>
      <c r="K58" s="5" t="s">
        <v>106</v>
      </c>
      <c r="L58" s="5" t="s">
        <v>107</v>
      </c>
      <c r="M58" s="68"/>
      <c r="Q58" s="69"/>
    </row>
    <row r="59" spans="1:17" ht="11.7" customHeight="1" x14ac:dyDescent="0.3">
      <c r="A59" s="60" t="s">
        <v>205</v>
      </c>
      <c r="B59" s="13"/>
      <c r="C59" s="13"/>
      <c r="D59" s="13"/>
      <c r="E59" s="13"/>
      <c r="F59" s="13"/>
      <c r="G59" s="61"/>
      <c r="H59" s="168"/>
      <c r="I59" s="7" t="s">
        <v>108</v>
      </c>
      <c r="J59" s="36" t="s">
        <v>184</v>
      </c>
      <c r="K59" s="7" t="s">
        <v>185</v>
      </c>
      <c r="L59" s="7" t="s">
        <v>190</v>
      </c>
      <c r="M59" s="68"/>
      <c r="Q59" s="69"/>
    </row>
    <row r="60" spans="1:17" ht="11.7" customHeight="1" x14ac:dyDescent="0.3">
      <c r="A60" s="60" t="s">
        <v>204</v>
      </c>
      <c r="B60" s="13"/>
      <c r="C60" s="13"/>
      <c r="D60" s="13"/>
      <c r="E60" s="13"/>
      <c r="F60" s="13"/>
      <c r="G60" s="61"/>
      <c r="H60" s="168"/>
      <c r="I60" s="7" t="s">
        <v>186</v>
      </c>
      <c r="J60" s="36" t="s">
        <v>109</v>
      </c>
      <c r="K60" s="7" t="s">
        <v>189</v>
      </c>
      <c r="L60" s="7"/>
      <c r="M60" s="68"/>
      <c r="Q60" s="69"/>
    </row>
    <row r="61" spans="1:17" ht="11.7" customHeight="1" x14ac:dyDescent="0.3">
      <c r="A61" s="60" t="s">
        <v>203</v>
      </c>
      <c r="B61" s="13"/>
      <c r="C61" s="13"/>
      <c r="D61" s="13"/>
      <c r="E61" s="13"/>
      <c r="F61" s="13"/>
      <c r="G61" s="61"/>
      <c r="H61" s="168"/>
      <c r="I61" s="7" t="s">
        <v>110</v>
      </c>
      <c r="J61" s="36" t="s">
        <v>187</v>
      </c>
      <c r="K61" s="7"/>
      <c r="L61" s="7"/>
      <c r="M61" s="68"/>
      <c r="Q61" s="69"/>
    </row>
    <row r="62" spans="1:17" ht="11.7" customHeight="1" x14ac:dyDescent="0.3">
      <c r="A62" s="87" t="s">
        <v>22</v>
      </c>
      <c r="B62" s="88"/>
      <c r="C62" s="88"/>
      <c r="D62" s="88"/>
      <c r="E62" s="88"/>
      <c r="F62" s="88"/>
      <c r="G62" s="89"/>
      <c r="H62" s="168"/>
      <c r="I62" s="9" t="s">
        <v>188</v>
      </c>
      <c r="J62" s="36"/>
      <c r="K62" s="7"/>
      <c r="L62" s="7" t="s">
        <v>191</v>
      </c>
      <c r="M62" s="68"/>
      <c r="Q62" s="69"/>
    </row>
    <row r="63" spans="1:17" ht="11.85" customHeight="1" x14ac:dyDescent="0.3">
      <c r="A63" s="60"/>
      <c r="B63" s="13"/>
      <c r="C63" s="13"/>
      <c r="D63" s="13"/>
      <c r="E63" s="13"/>
      <c r="F63" s="13"/>
      <c r="G63" s="61"/>
      <c r="H63" s="90" t="s">
        <v>20</v>
      </c>
      <c r="I63" s="93">
        <v>2</v>
      </c>
      <c r="J63" s="92">
        <v>3</v>
      </c>
      <c r="K63" s="92">
        <v>4</v>
      </c>
      <c r="L63" s="92" t="s">
        <v>21</v>
      </c>
      <c r="M63" s="68"/>
      <c r="Q63" s="69"/>
    </row>
    <row r="64" spans="1:17" ht="11.85" customHeight="1" x14ac:dyDescent="0.3">
      <c r="A64" s="87"/>
      <c r="B64" s="88"/>
      <c r="C64" s="88"/>
      <c r="D64" s="88"/>
      <c r="E64" s="88"/>
      <c r="F64" s="88"/>
      <c r="G64" s="89"/>
      <c r="H64" s="86"/>
      <c r="I64" s="93"/>
      <c r="J64" s="93"/>
      <c r="K64" s="93"/>
      <c r="L64" s="93"/>
      <c r="M64" s="68"/>
      <c r="N64" s="95" t="s">
        <v>111</v>
      </c>
      <c r="O64" s="95"/>
      <c r="P64" s="95"/>
      <c r="Q64" s="70"/>
    </row>
    <row r="65" spans="1:21" ht="11.85" customHeight="1" x14ac:dyDescent="0.3">
      <c r="A65" s="60"/>
      <c r="B65" s="13"/>
      <c r="C65" s="13"/>
      <c r="D65" s="13"/>
      <c r="E65" s="13"/>
      <c r="F65" s="13"/>
      <c r="G65" s="61"/>
      <c r="H65" s="86"/>
      <c r="I65" s="93"/>
      <c r="J65" s="93"/>
      <c r="K65" s="93"/>
      <c r="L65" s="93"/>
      <c r="M65" s="68"/>
      <c r="N65" s="96" t="s">
        <v>112</v>
      </c>
      <c r="O65" s="96"/>
      <c r="P65" s="96"/>
      <c r="Q65" s="71"/>
    </row>
    <row r="66" spans="1:21" ht="11.85" customHeight="1" x14ac:dyDescent="0.3">
      <c r="A66" s="62"/>
      <c r="B66" s="63"/>
      <c r="C66" s="63"/>
      <c r="D66" s="63"/>
      <c r="E66" s="63"/>
      <c r="F66" s="63"/>
      <c r="G66" s="64"/>
      <c r="H66" s="91"/>
      <c r="I66" s="94"/>
      <c r="J66" s="94"/>
      <c r="K66" s="94"/>
      <c r="L66" s="94"/>
      <c r="M66" s="72"/>
      <c r="N66" s="73"/>
      <c r="O66" s="73"/>
      <c r="P66" s="73"/>
      <c r="Q66" s="74"/>
    </row>
    <row r="67" spans="1:21" ht="11.85" customHeight="1" x14ac:dyDescent="0.3">
      <c r="A67" s="97" t="s">
        <v>25</v>
      </c>
      <c r="B67" s="97" t="s">
        <v>26</v>
      </c>
      <c r="C67" s="97" t="s">
        <v>27</v>
      </c>
      <c r="D67" s="97" t="s">
        <v>28</v>
      </c>
      <c r="E67" s="103" t="s">
        <v>0</v>
      </c>
      <c r="F67" s="104"/>
      <c r="G67" s="104"/>
      <c r="H67" s="105"/>
      <c r="I67" s="161" t="s">
        <v>29</v>
      </c>
      <c r="J67" s="162"/>
      <c r="K67" s="162"/>
      <c r="L67" s="163"/>
      <c r="M67" s="109" t="s">
        <v>30</v>
      </c>
      <c r="N67" s="110"/>
      <c r="O67" s="110"/>
      <c r="P67" s="110"/>
      <c r="Q67" s="111"/>
    </row>
    <row r="68" spans="1:21" ht="11.85" customHeight="1" x14ac:dyDescent="0.3">
      <c r="A68" s="98"/>
      <c r="B68" s="98"/>
      <c r="C68" s="98"/>
      <c r="D68" s="98"/>
      <c r="E68" s="106"/>
      <c r="F68" s="107"/>
      <c r="G68" s="107"/>
      <c r="H68" s="108"/>
      <c r="I68" s="159" t="s">
        <v>31</v>
      </c>
      <c r="J68" s="160"/>
      <c r="K68" s="42" t="s">
        <v>32</v>
      </c>
      <c r="L68" s="42" t="s">
        <v>33</v>
      </c>
      <c r="M68" s="112"/>
      <c r="N68" s="113"/>
      <c r="O68" s="113"/>
      <c r="P68" s="113"/>
      <c r="Q68" s="114"/>
    </row>
    <row r="69" spans="1:21" ht="40.950000000000003" customHeight="1" x14ac:dyDescent="0.3">
      <c r="A69" s="98"/>
      <c r="B69" s="98"/>
      <c r="C69" s="98"/>
      <c r="D69" s="98"/>
      <c r="E69" s="42" t="s">
        <v>1</v>
      </c>
      <c r="F69" s="42" t="s">
        <v>2</v>
      </c>
      <c r="G69" s="42" t="s">
        <v>3</v>
      </c>
      <c r="H69" s="50" t="s">
        <v>4</v>
      </c>
      <c r="I69" s="19" t="s">
        <v>76</v>
      </c>
      <c r="J69" s="19" t="s">
        <v>166</v>
      </c>
      <c r="K69" s="19" t="s">
        <v>35</v>
      </c>
      <c r="L69" s="19" t="s">
        <v>36</v>
      </c>
      <c r="M69" s="20" t="s">
        <v>37</v>
      </c>
      <c r="N69" s="20" t="s">
        <v>38</v>
      </c>
      <c r="O69" s="115" t="s">
        <v>39</v>
      </c>
      <c r="P69" s="116"/>
      <c r="Q69" s="117"/>
      <c r="R69" s="49" t="s">
        <v>1</v>
      </c>
      <c r="S69" s="49" t="s">
        <v>2</v>
      </c>
      <c r="T69" s="49" t="s">
        <v>3</v>
      </c>
      <c r="U69" s="49" t="s">
        <v>4</v>
      </c>
    </row>
    <row r="70" spans="1:21" ht="12.6" customHeight="1" x14ac:dyDescent="0.3">
      <c r="A70" s="118">
        <v>6</v>
      </c>
      <c r="B70" s="121" t="s">
        <v>62</v>
      </c>
      <c r="C70" s="136" t="s">
        <v>51</v>
      </c>
      <c r="D70" s="27" t="s">
        <v>117</v>
      </c>
      <c r="E70" s="28">
        <f t="shared" ref="E70:E72" si="12">+E71+$R$73</f>
        <v>360</v>
      </c>
      <c r="F70" s="28">
        <f t="shared" ref="F70:F72" si="13">+F71+$S$73</f>
        <v>460</v>
      </c>
      <c r="G70" s="28">
        <f t="shared" ref="G70:G72" si="14">+G71+$T$73</f>
        <v>620</v>
      </c>
      <c r="H70" s="27">
        <v>720</v>
      </c>
      <c r="I70" s="124">
        <v>0.1</v>
      </c>
      <c r="J70" s="124">
        <v>0.05</v>
      </c>
      <c r="K70" s="124">
        <v>0.15</v>
      </c>
      <c r="L70" s="124">
        <v>0.1</v>
      </c>
      <c r="M70" s="118" t="s">
        <v>55</v>
      </c>
      <c r="N70" s="118" t="s">
        <v>44</v>
      </c>
      <c r="O70" s="139" t="s">
        <v>165</v>
      </c>
      <c r="P70" s="140"/>
      <c r="Q70" s="141"/>
    </row>
    <row r="71" spans="1:21" ht="12.6" customHeight="1" x14ac:dyDescent="0.3">
      <c r="A71" s="119"/>
      <c r="B71" s="122"/>
      <c r="C71" s="137"/>
      <c r="D71" s="28" t="s">
        <v>118</v>
      </c>
      <c r="E71" s="28">
        <f t="shared" si="12"/>
        <v>320</v>
      </c>
      <c r="F71" s="28">
        <f t="shared" si="13"/>
        <v>420</v>
      </c>
      <c r="G71" s="28">
        <f t="shared" si="14"/>
        <v>580</v>
      </c>
      <c r="H71" s="28">
        <v>720</v>
      </c>
      <c r="I71" s="125"/>
      <c r="J71" s="125"/>
      <c r="K71" s="125"/>
      <c r="L71" s="125"/>
      <c r="M71" s="119"/>
      <c r="N71" s="119"/>
      <c r="O71" s="142"/>
      <c r="P71" s="143"/>
      <c r="Q71" s="144"/>
    </row>
    <row r="72" spans="1:21" ht="12.6" customHeight="1" x14ac:dyDescent="0.3">
      <c r="A72" s="119"/>
      <c r="B72" s="122"/>
      <c r="C72" s="137"/>
      <c r="D72" s="28" t="s">
        <v>119</v>
      </c>
      <c r="E72" s="28">
        <f t="shared" si="12"/>
        <v>280</v>
      </c>
      <c r="F72" s="28">
        <f t="shared" si="13"/>
        <v>380</v>
      </c>
      <c r="G72" s="28">
        <f t="shared" si="14"/>
        <v>540</v>
      </c>
      <c r="H72" s="28">
        <v>720</v>
      </c>
      <c r="I72" s="125"/>
      <c r="J72" s="125"/>
      <c r="K72" s="125"/>
      <c r="L72" s="125"/>
      <c r="M72" s="119"/>
      <c r="N72" s="119"/>
      <c r="O72" s="142"/>
      <c r="P72" s="143"/>
      <c r="Q72" s="144"/>
    </row>
    <row r="73" spans="1:21" ht="12.6" customHeight="1" x14ac:dyDescent="0.3">
      <c r="A73" s="119"/>
      <c r="B73" s="122"/>
      <c r="C73" s="137"/>
      <c r="D73" s="28" t="s">
        <v>120</v>
      </c>
      <c r="E73" s="28">
        <f>+E74+$R$73</f>
        <v>240</v>
      </c>
      <c r="F73" s="28">
        <f>+F74+$S$73</f>
        <v>340</v>
      </c>
      <c r="G73" s="28">
        <f>+G74+$T$73</f>
        <v>500</v>
      </c>
      <c r="H73" s="28">
        <v>720</v>
      </c>
      <c r="I73" s="119"/>
      <c r="J73" s="119"/>
      <c r="K73" s="119"/>
      <c r="L73" s="125"/>
      <c r="M73" s="119"/>
      <c r="N73" s="119"/>
      <c r="O73" s="142"/>
      <c r="P73" s="143"/>
      <c r="Q73" s="144"/>
      <c r="R73">
        <v>40</v>
      </c>
      <c r="S73">
        <v>40</v>
      </c>
      <c r="T73">
        <v>40</v>
      </c>
      <c r="U73">
        <v>0</v>
      </c>
    </row>
    <row r="74" spans="1:21" ht="12.6" customHeight="1" x14ac:dyDescent="0.3">
      <c r="A74" s="120"/>
      <c r="B74" s="123"/>
      <c r="C74" s="138"/>
      <c r="D74" s="29" t="s">
        <v>121</v>
      </c>
      <c r="E74" s="29">
        <v>200</v>
      </c>
      <c r="F74" s="29">
        <v>300</v>
      </c>
      <c r="G74" s="29">
        <v>460</v>
      </c>
      <c r="H74" s="29">
        <v>720</v>
      </c>
      <c r="I74" s="120"/>
      <c r="J74" s="120"/>
      <c r="K74" s="120"/>
      <c r="L74" s="126"/>
      <c r="M74" s="120"/>
      <c r="N74" s="120"/>
      <c r="O74" s="145"/>
      <c r="P74" s="146"/>
      <c r="Q74" s="147"/>
    </row>
    <row r="75" spans="1:21" ht="12.6" customHeight="1" x14ac:dyDescent="0.3">
      <c r="A75" s="118">
        <v>7</v>
      </c>
      <c r="B75" s="121" t="s">
        <v>160</v>
      </c>
      <c r="C75" s="136" t="s">
        <v>161</v>
      </c>
      <c r="D75" s="28" t="s">
        <v>117</v>
      </c>
      <c r="E75" s="28">
        <v>1020</v>
      </c>
      <c r="F75" s="52">
        <v>1150</v>
      </c>
      <c r="G75" s="55">
        <v>1280</v>
      </c>
      <c r="H75" s="27">
        <v>2300</v>
      </c>
      <c r="I75" s="124">
        <v>0.1</v>
      </c>
      <c r="J75" s="124">
        <v>0.05</v>
      </c>
      <c r="K75" s="124">
        <v>0.15</v>
      </c>
      <c r="L75" s="124">
        <v>0.1</v>
      </c>
      <c r="M75" s="118" t="s">
        <v>43</v>
      </c>
      <c r="N75" s="118" t="s">
        <v>79</v>
      </c>
      <c r="O75" s="127" t="s">
        <v>168</v>
      </c>
      <c r="P75" s="128"/>
      <c r="Q75" s="129"/>
    </row>
    <row r="76" spans="1:21" ht="12.6" customHeight="1" x14ac:dyDescent="0.3">
      <c r="A76" s="119"/>
      <c r="B76" s="122"/>
      <c r="C76" s="137"/>
      <c r="D76" s="28" t="s">
        <v>118</v>
      </c>
      <c r="E76" s="28">
        <v>995</v>
      </c>
      <c r="F76" s="52">
        <v>1100</v>
      </c>
      <c r="G76" s="55">
        <v>1205</v>
      </c>
      <c r="H76" s="28">
        <v>2300</v>
      </c>
      <c r="I76" s="125"/>
      <c r="J76" s="125"/>
      <c r="K76" s="125"/>
      <c r="L76" s="125"/>
      <c r="M76" s="119"/>
      <c r="N76" s="119"/>
      <c r="O76" s="130"/>
      <c r="P76" s="131"/>
      <c r="Q76" s="132"/>
    </row>
    <row r="77" spans="1:21" ht="12.6" customHeight="1" x14ac:dyDescent="0.3">
      <c r="A77" s="119"/>
      <c r="B77" s="122"/>
      <c r="C77" s="137"/>
      <c r="D77" s="28" t="s">
        <v>119</v>
      </c>
      <c r="E77" s="28">
        <v>970</v>
      </c>
      <c r="F77" s="52">
        <v>1050</v>
      </c>
      <c r="G77" s="55">
        <v>1130</v>
      </c>
      <c r="H77" s="28">
        <v>2300</v>
      </c>
      <c r="I77" s="125"/>
      <c r="J77" s="125"/>
      <c r="K77" s="125"/>
      <c r="L77" s="125"/>
      <c r="M77" s="119"/>
      <c r="N77" s="119"/>
      <c r="O77" s="130"/>
      <c r="P77" s="131"/>
      <c r="Q77" s="132"/>
    </row>
    <row r="78" spans="1:21" ht="12.6" customHeight="1" x14ac:dyDescent="0.3">
      <c r="A78" s="119"/>
      <c r="B78" s="122"/>
      <c r="C78" s="137"/>
      <c r="D78" s="28" t="s">
        <v>120</v>
      </c>
      <c r="E78" s="28">
        <v>945</v>
      </c>
      <c r="F78" s="52">
        <v>1000</v>
      </c>
      <c r="G78" s="55">
        <v>1055</v>
      </c>
      <c r="H78" s="28">
        <v>2300</v>
      </c>
      <c r="I78" s="125"/>
      <c r="J78" s="125"/>
      <c r="K78" s="125"/>
      <c r="L78" s="125"/>
      <c r="M78" s="119"/>
      <c r="N78" s="119"/>
      <c r="O78" s="130"/>
      <c r="P78" s="131"/>
      <c r="Q78" s="132"/>
    </row>
    <row r="79" spans="1:21" ht="12.6" customHeight="1" x14ac:dyDescent="0.3">
      <c r="A79" s="120"/>
      <c r="B79" s="123"/>
      <c r="C79" s="138"/>
      <c r="D79" s="28" t="s">
        <v>121</v>
      </c>
      <c r="E79" s="30">
        <v>920</v>
      </c>
      <c r="F79" s="54">
        <v>950</v>
      </c>
      <c r="G79" s="56">
        <v>980</v>
      </c>
      <c r="H79" s="29">
        <v>2300</v>
      </c>
      <c r="I79" s="126"/>
      <c r="J79" s="126"/>
      <c r="K79" s="126"/>
      <c r="L79" s="126"/>
      <c r="M79" s="120"/>
      <c r="N79" s="120"/>
      <c r="O79" s="133"/>
      <c r="P79" s="134"/>
      <c r="Q79" s="135"/>
    </row>
    <row r="80" spans="1:21" ht="12.6" customHeight="1" x14ac:dyDescent="0.3">
      <c r="A80" s="118">
        <v>8</v>
      </c>
      <c r="B80" s="121" t="s">
        <v>64</v>
      </c>
      <c r="C80" s="121" t="s">
        <v>51</v>
      </c>
      <c r="D80" s="27" t="s">
        <v>117</v>
      </c>
      <c r="E80" s="28">
        <f t="shared" ref="E80:E82" si="15">+E81+$R$83</f>
        <v>570</v>
      </c>
      <c r="F80" s="28">
        <f t="shared" ref="F80:F82" si="16">+F81+$S$83</f>
        <v>620</v>
      </c>
      <c r="G80" s="28">
        <f t="shared" ref="G80:G82" si="17">+G81+$T$83</f>
        <v>700</v>
      </c>
      <c r="H80" s="27">
        <v>890</v>
      </c>
      <c r="I80" s="124">
        <v>0.1</v>
      </c>
      <c r="J80" s="118"/>
      <c r="K80" s="124">
        <v>0.15</v>
      </c>
      <c r="L80" s="124">
        <v>0.1</v>
      </c>
      <c r="M80" s="118" t="s">
        <v>55</v>
      </c>
      <c r="N80" s="118" t="s">
        <v>44</v>
      </c>
      <c r="O80" s="127" t="s">
        <v>65</v>
      </c>
      <c r="P80" s="128"/>
      <c r="Q80" s="129"/>
    </row>
    <row r="81" spans="1:21" ht="12.6" customHeight="1" x14ac:dyDescent="0.3">
      <c r="A81" s="119"/>
      <c r="B81" s="122"/>
      <c r="C81" s="122"/>
      <c r="D81" s="28" t="s">
        <v>118</v>
      </c>
      <c r="E81" s="28">
        <f t="shared" si="15"/>
        <v>530</v>
      </c>
      <c r="F81" s="28">
        <f t="shared" si="16"/>
        <v>580</v>
      </c>
      <c r="G81" s="28">
        <f t="shared" si="17"/>
        <v>660</v>
      </c>
      <c r="H81" s="28">
        <v>890</v>
      </c>
      <c r="I81" s="125"/>
      <c r="J81" s="119"/>
      <c r="K81" s="125"/>
      <c r="L81" s="125"/>
      <c r="M81" s="119"/>
      <c r="N81" s="119"/>
      <c r="O81" s="130"/>
      <c r="P81" s="131"/>
      <c r="Q81" s="132"/>
    </row>
    <row r="82" spans="1:21" ht="12.6" customHeight="1" x14ac:dyDescent="0.3">
      <c r="A82" s="119"/>
      <c r="B82" s="122"/>
      <c r="C82" s="122"/>
      <c r="D82" s="28" t="s">
        <v>119</v>
      </c>
      <c r="E82" s="28">
        <f t="shared" si="15"/>
        <v>490</v>
      </c>
      <c r="F82" s="28">
        <f t="shared" si="16"/>
        <v>540</v>
      </c>
      <c r="G82" s="28">
        <f t="shared" si="17"/>
        <v>620</v>
      </c>
      <c r="H82" s="28">
        <v>890</v>
      </c>
      <c r="I82" s="125"/>
      <c r="J82" s="119"/>
      <c r="K82" s="125"/>
      <c r="L82" s="125"/>
      <c r="M82" s="119"/>
      <c r="N82" s="119"/>
      <c r="O82" s="130"/>
      <c r="P82" s="131"/>
      <c r="Q82" s="132"/>
    </row>
    <row r="83" spans="1:21" ht="12.6" customHeight="1" x14ac:dyDescent="0.3">
      <c r="A83" s="119"/>
      <c r="B83" s="122"/>
      <c r="C83" s="122"/>
      <c r="D83" s="28" t="s">
        <v>120</v>
      </c>
      <c r="E83" s="28">
        <f>+E84+$R$83</f>
        <v>450</v>
      </c>
      <c r="F83" s="28">
        <f>+F84+$S$83</f>
        <v>500</v>
      </c>
      <c r="G83" s="28">
        <f>+G84+$T$83</f>
        <v>580</v>
      </c>
      <c r="H83" s="28">
        <v>890</v>
      </c>
      <c r="I83" s="119"/>
      <c r="J83" s="119"/>
      <c r="K83" s="119"/>
      <c r="L83" s="125"/>
      <c r="M83" s="119"/>
      <c r="N83" s="119"/>
      <c r="O83" s="130"/>
      <c r="P83" s="131"/>
      <c r="Q83" s="132"/>
      <c r="R83">
        <v>40</v>
      </c>
      <c r="S83">
        <v>40</v>
      </c>
      <c r="T83">
        <v>40</v>
      </c>
      <c r="U83">
        <v>0</v>
      </c>
    </row>
    <row r="84" spans="1:21" ht="12.6" customHeight="1" x14ac:dyDescent="0.3">
      <c r="A84" s="120"/>
      <c r="B84" s="123"/>
      <c r="C84" s="123"/>
      <c r="D84" s="29" t="s">
        <v>121</v>
      </c>
      <c r="E84" s="29">
        <v>410</v>
      </c>
      <c r="F84" s="29">
        <v>460</v>
      </c>
      <c r="G84" s="29">
        <v>540</v>
      </c>
      <c r="H84" s="29">
        <v>890</v>
      </c>
      <c r="I84" s="120"/>
      <c r="J84" s="120"/>
      <c r="K84" s="120"/>
      <c r="L84" s="126"/>
      <c r="M84" s="120"/>
      <c r="N84" s="120"/>
      <c r="O84" s="133"/>
      <c r="P84" s="134"/>
      <c r="Q84" s="135"/>
    </row>
    <row r="85" spans="1:21" ht="12.6" customHeight="1" x14ac:dyDescent="0.3">
      <c r="A85" s="118">
        <v>9</v>
      </c>
      <c r="B85" s="121" t="s">
        <v>66</v>
      </c>
      <c r="C85" s="121" t="s">
        <v>67</v>
      </c>
      <c r="D85" s="27" t="s">
        <v>117</v>
      </c>
      <c r="E85" s="28">
        <f t="shared" ref="E85:E87" si="18">+E86+$R$88</f>
        <v>1200</v>
      </c>
      <c r="F85" s="28">
        <f t="shared" ref="F85:F87" si="19">+F86+$S$88</f>
        <v>1350</v>
      </c>
      <c r="G85" s="28">
        <f t="shared" ref="G85:G87" si="20">+G86+$T$88</f>
        <v>1700</v>
      </c>
      <c r="H85" s="27">
        <v>2250</v>
      </c>
      <c r="I85" s="124">
        <v>0.1</v>
      </c>
      <c r="J85" s="118"/>
      <c r="K85" s="124">
        <v>0.15</v>
      </c>
      <c r="L85" s="124">
        <v>0.1</v>
      </c>
      <c r="M85" s="118" t="s">
        <v>43</v>
      </c>
      <c r="N85" s="118" t="s">
        <v>44</v>
      </c>
      <c r="O85" s="127" t="s">
        <v>171</v>
      </c>
      <c r="P85" s="128"/>
      <c r="Q85" s="129"/>
    </row>
    <row r="86" spans="1:21" ht="12.6" customHeight="1" x14ac:dyDescent="0.3">
      <c r="A86" s="119"/>
      <c r="B86" s="122"/>
      <c r="C86" s="122"/>
      <c r="D86" s="28" t="s">
        <v>118</v>
      </c>
      <c r="E86" s="28">
        <f t="shared" si="18"/>
        <v>1125</v>
      </c>
      <c r="F86" s="28">
        <f t="shared" si="19"/>
        <v>1275</v>
      </c>
      <c r="G86" s="28">
        <f t="shared" si="20"/>
        <v>1625</v>
      </c>
      <c r="H86" s="28">
        <v>2250</v>
      </c>
      <c r="I86" s="125"/>
      <c r="J86" s="119"/>
      <c r="K86" s="125"/>
      <c r="L86" s="125"/>
      <c r="M86" s="119"/>
      <c r="N86" s="119"/>
      <c r="O86" s="130"/>
      <c r="P86" s="131"/>
      <c r="Q86" s="132"/>
    </row>
    <row r="87" spans="1:21" ht="12.6" customHeight="1" x14ac:dyDescent="0.3">
      <c r="A87" s="119"/>
      <c r="B87" s="122"/>
      <c r="C87" s="122"/>
      <c r="D87" s="28" t="s">
        <v>119</v>
      </c>
      <c r="E87" s="28">
        <f t="shared" si="18"/>
        <v>1050</v>
      </c>
      <c r="F87" s="28">
        <f t="shared" si="19"/>
        <v>1200</v>
      </c>
      <c r="G87" s="28">
        <f t="shared" si="20"/>
        <v>1550</v>
      </c>
      <c r="H87" s="28">
        <v>2250</v>
      </c>
      <c r="I87" s="125"/>
      <c r="J87" s="119"/>
      <c r="K87" s="125"/>
      <c r="L87" s="125"/>
      <c r="M87" s="119"/>
      <c r="N87" s="119"/>
      <c r="O87" s="130"/>
      <c r="P87" s="131"/>
      <c r="Q87" s="132"/>
    </row>
    <row r="88" spans="1:21" ht="12.6" customHeight="1" x14ac:dyDescent="0.3">
      <c r="A88" s="119"/>
      <c r="B88" s="122"/>
      <c r="C88" s="122"/>
      <c r="D88" s="28" t="s">
        <v>120</v>
      </c>
      <c r="E88" s="28">
        <f>+E89+$R$88</f>
        <v>975</v>
      </c>
      <c r="F88" s="28">
        <f>+F89+$S$88</f>
        <v>1125</v>
      </c>
      <c r="G88" s="28">
        <f>+G89+$T$88</f>
        <v>1475</v>
      </c>
      <c r="H88" s="28">
        <v>2250</v>
      </c>
      <c r="I88" s="119"/>
      <c r="J88" s="119"/>
      <c r="K88" s="119"/>
      <c r="L88" s="125"/>
      <c r="M88" s="119"/>
      <c r="N88" s="119"/>
      <c r="O88" s="130"/>
      <c r="P88" s="131"/>
      <c r="Q88" s="132"/>
      <c r="R88">
        <v>75</v>
      </c>
      <c r="S88">
        <v>75</v>
      </c>
      <c r="T88">
        <v>75</v>
      </c>
      <c r="U88">
        <v>0</v>
      </c>
    </row>
    <row r="89" spans="1:21" ht="12.6" customHeight="1" x14ac:dyDescent="0.3">
      <c r="A89" s="120"/>
      <c r="B89" s="123"/>
      <c r="C89" s="123"/>
      <c r="D89" s="29" t="s">
        <v>121</v>
      </c>
      <c r="E89" s="29">
        <v>900</v>
      </c>
      <c r="F89" s="29">
        <v>1050</v>
      </c>
      <c r="G89" s="29">
        <v>1400</v>
      </c>
      <c r="H89" s="29">
        <v>2250</v>
      </c>
      <c r="I89" s="120"/>
      <c r="J89" s="120"/>
      <c r="K89" s="120"/>
      <c r="L89" s="126"/>
      <c r="M89" s="120"/>
      <c r="N89" s="120"/>
      <c r="O89" s="133"/>
      <c r="P89" s="134"/>
      <c r="Q89" s="135"/>
    </row>
    <row r="90" spans="1:21" ht="12.6" customHeight="1" x14ac:dyDescent="0.3">
      <c r="A90" s="118">
        <v>10</v>
      </c>
      <c r="B90" s="121" t="s">
        <v>77</v>
      </c>
      <c r="C90" s="121" t="s">
        <v>78</v>
      </c>
      <c r="D90" s="27" t="s">
        <v>117</v>
      </c>
      <c r="E90" s="28">
        <f t="shared" ref="E90:E92" si="21">+E91+$R$93</f>
        <v>1200</v>
      </c>
      <c r="F90" s="28">
        <f t="shared" ref="F90:F92" si="22">+F91+$S$93</f>
        <v>1350</v>
      </c>
      <c r="G90" s="28">
        <f t="shared" ref="G90:G92" si="23">+G91+$T$93</f>
        <v>1700</v>
      </c>
      <c r="H90" s="27">
        <v>2250</v>
      </c>
      <c r="I90" s="124">
        <v>0.1</v>
      </c>
      <c r="J90" s="118"/>
      <c r="K90" s="124">
        <v>0.15</v>
      </c>
      <c r="L90" s="124">
        <v>0.1</v>
      </c>
      <c r="M90" s="118" t="s">
        <v>43</v>
      </c>
      <c r="N90" s="118" t="s">
        <v>79</v>
      </c>
      <c r="O90" s="127" t="s">
        <v>172</v>
      </c>
      <c r="P90" s="128"/>
      <c r="Q90" s="129"/>
    </row>
    <row r="91" spans="1:21" ht="12.6" customHeight="1" x14ac:dyDescent="0.3">
      <c r="A91" s="119"/>
      <c r="B91" s="122"/>
      <c r="C91" s="122"/>
      <c r="D91" s="28" t="s">
        <v>118</v>
      </c>
      <c r="E91" s="28">
        <f t="shared" si="21"/>
        <v>1125</v>
      </c>
      <c r="F91" s="28">
        <f t="shared" si="22"/>
        <v>1275</v>
      </c>
      <c r="G91" s="28">
        <f t="shared" si="23"/>
        <v>1625</v>
      </c>
      <c r="H91" s="28">
        <v>2250</v>
      </c>
      <c r="I91" s="125"/>
      <c r="J91" s="119"/>
      <c r="K91" s="125"/>
      <c r="L91" s="125"/>
      <c r="M91" s="119"/>
      <c r="N91" s="119"/>
      <c r="O91" s="130"/>
      <c r="P91" s="131"/>
      <c r="Q91" s="132"/>
    </row>
    <row r="92" spans="1:21" ht="12.6" customHeight="1" x14ac:dyDescent="0.3">
      <c r="A92" s="119"/>
      <c r="B92" s="122"/>
      <c r="C92" s="122"/>
      <c r="D92" s="28" t="s">
        <v>119</v>
      </c>
      <c r="E92" s="28">
        <f t="shared" si="21"/>
        <v>1050</v>
      </c>
      <c r="F92" s="28">
        <f t="shared" si="22"/>
        <v>1200</v>
      </c>
      <c r="G92" s="28">
        <f t="shared" si="23"/>
        <v>1550</v>
      </c>
      <c r="H92" s="28">
        <v>2250</v>
      </c>
      <c r="I92" s="125"/>
      <c r="J92" s="119"/>
      <c r="K92" s="125"/>
      <c r="L92" s="125"/>
      <c r="M92" s="119"/>
      <c r="N92" s="119"/>
      <c r="O92" s="130"/>
      <c r="P92" s="131"/>
      <c r="Q92" s="132"/>
    </row>
    <row r="93" spans="1:21" ht="12.6" customHeight="1" x14ac:dyDescent="0.3">
      <c r="A93" s="119"/>
      <c r="B93" s="122"/>
      <c r="C93" s="122"/>
      <c r="D93" s="28" t="s">
        <v>120</v>
      </c>
      <c r="E93" s="28">
        <f>+E94+$R$93</f>
        <v>975</v>
      </c>
      <c r="F93" s="28">
        <f>+F94+$S$93</f>
        <v>1125</v>
      </c>
      <c r="G93" s="28">
        <f>+G94+$T$93</f>
        <v>1475</v>
      </c>
      <c r="H93" s="28">
        <v>2250</v>
      </c>
      <c r="I93" s="125"/>
      <c r="J93" s="119"/>
      <c r="K93" s="125"/>
      <c r="L93" s="125"/>
      <c r="M93" s="119"/>
      <c r="N93" s="119"/>
      <c r="O93" s="130"/>
      <c r="P93" s="131"/>
      <c r="Q93" s="132"/>
      <c r="R93">
        <v>75</v>
      </c>
      <c r="S93">
        <v>75</v>
      </c>
      <c r="T93">
        <v>75</v>
      </c>
      <c r="U93">
        <v>0</v>
      </c>
    </row>
    <row r="94" spans="1:21" ht="12.6" customHeight="1" x14ac:dyDescent="0.3">
      <c r="A94" s="120"/>
      <c r="B94" s="123"/>
      <c r="C94" s="123"/>
      <c r="D94" s="29" t="s">
        <v>121</v>
      </c>
      <c r="E94" s="29">
        <v>900</v>
      </c>
      <c r="F94" s="29">
        <v>1050</v>
      </c>
      <c r="G94" s="29">
        <v>1400</v>
      </c>
      <c r="H94" s="29">
        <v>2250</v>
      </c>
      <c r="I94" s="126"/>
      <c r="J94" s="120"/>
      <c r="K94" s="126"/>
      <c r="L94" s="126"/>
      <c r="M94" s="120"/>
      <c r="N94" s="120"/>
      <c r="O94" s="133"/>
      <c r="P94" s="134"/>
      <c r="Q94" s="135"/>
    </row>
    <row r="95" spans="1:21" ht="12.6" customHeight="1" x14ac:dyDescent="0.3">
      <c r="A95" s="119">
        <v>11</v>
      </c>
      <c r="B95" s="122" t="s">
        <v>81</v>
      </c>
      <c r="C95" s="122" t="s">
        <v>67</v>
      </c>
      <c r="D95" s="28" t="s">
        <v>117</v>
      </c>
      <c r="E95" s="28">
        <f t="shared" ref="E95:E97" si="24">+E96+$R$98</f>
        <v>1100</v>
      </c>
      <c r="F95" s="28">
        <f t="shared" ref="F95:F97" si="25">+F96+$S$98</f>
        <v>1200</v>
      </c>
      <c r="G95" s="28">
        <f t="shared" ref="G95:G97" si="26">+G96+$T$98</f>
        <v>1550</v>
      </c>
      <c r="H95" s="28">
        <v>2000</v>
      </c>
      <c r="I95" s="125">
        <v>0.1</v>
      </c>
      <c r="J95" s="164"/>
      <c r="K95" s="125">
        <v>0.15</v>
      </c>
      <c r="L95" s="125">
        <v>0.1</v>
      </c>
      <c r="M95" s="119" t="s">
        <v>43</v>
      </c>
      <c r="N95" s="119" t="s">
        <v>79</v>
      </c>
      <c r="O95" s="130" t="s">
        <v>173</v>
      </c>
      <c r="P95" s="131"/>
      <c r="Q95" s="129"/>
    </row>
    <row r="96" spans="1:21" ht="12.6" customHeight="1" x14ac:dyDescent="0.3">
      <c r="A96" s="119"/>
      <c r="B96" s="122"/>
      <c r="C96" s="122"/>
      <c r="D96" s="28" t="s">
        <v>118</v>
      </c>
      <c r="E96" s="28">
        <f t="shared" si="24"/>
        <v>1025</v>
      </c>
      <c r="F96" s="28">
        <f t="shared" si="25"/>
        <v>1125</v>
      </c>
      <c r="G96" s="28">
        <f t="shared" si="26"/>
        <v>1475</v>
      </c>
      <c r="H96" s="28">
        <v>2000</v>
      </c>
      <c r="I96" s="125"/>
      <c r="J96" s="164"/>
      <c r="K96" s="125"/>
      <c r="L96" s="125"/>
      <c r="M96" s="119"/>
      <c r="N96" s="119"/>
      <c r="O96" s="130"/>
      <c r="P96" s="131"/>
      <c r="Q96" s="132"/>
    </row>
    <row r="97" spans="1:21" ht="12.6" customHeight="1" x14ac:dyDescent="0.3">
      <c r="A97" s="119"/>
      <c r="B97" s="122"/>
      <c r="C97" s="122"/>
      <c r="D97" s="28" t="s">
        <v>119</v>
      </c>
      <c r="E97" s="28">
        <f t="shared" si="24"/>
        <v>950</v>
      </c>
      <c r="F97" s="28">
        <f t="shared" si="25"/>
        <v>1050</v>
      </c>
      <c r="G97" s="28">
        <f t="shared" si="26"/>
        <v>1400</v>
      </c>
      <c r="H97" s="28">
        <v>2000</v>
      </c>
      <c r="I97" s="125"/>
      <c r="J97" s="164"/>
      <c r="K97" s="125"/>
      <c r="L97" s="125"/>
      <c r="M97" s="119"/>
      <c r="N97" s="119"/>
      <c r="O97" s="130"/>
      <c r="P97" s="131"/>
      <c r="Q97" s="132"/>
    </row>
    <row r="98" spans="1:21" ht="12.6" customHeight="1" x14ac:dyDescent="0.3">
      <c r="A98" s="119"/>
      <c r="B98" s="122"/>
      <c r="C98" s="122"/>
      <c r="D98" s="28" t="s">
        <v>120</v>
      </c>
      <c r="E98" s="28">
        <f>+E99+$R$98</f>
        <v>875</v>
      </c>
      <c r="F98" s="28">
        <f>+F99+$S$98</f>
        <v>975</v>
      </c>
      <c r="G98" s="28">
        <f>+G99+$T$98</f>
        <v>1325</v>
      </c>
      <c r="H98" s="28">
        <v>2000</v>
      </c>
      <c r="I98" s="125"/>
      <c r="J98" s="164"/>
      <c r="K98" s="125"/>
      <c r="L98" s="125"/>
      <c r="M98" s="119"/>
      <c r="N98" s="119"/>
      <c r="O98" s="130"/>
      <c r="P98" s="131"/>
      <c r="Q98" s="132"/>
      <c r="R98">
        <v>75</v>
      </c>
      <c r="S98">
        <v>75</v>
      </c>
      <c r="T98">
        <v>75</v>
      </c>
      <c r="U98">
        <v>0</v>
      </c>
    </row>
    <row r="99" spans="1:21" ht="12.6" customHeight="1" x14ac:dyDescent="0.3">
      <c r="A99" s="120"/>
      <c r="B99" s="123"/>
      <c r="C99" s="123"/>
      <c r="D99" s="29" t="s">
        <v>121</v>
      </c>
      <c r="E99" s="29">
        <v>800</v>
      </c>
      <c r="F99" s="29">
        <v>900</v>
      </c>
      <c r="G99" s="29">
        <v>1250</v>
      </c>
      <c r="H99" s="29">
        <v>2000</v>
      </c>
      <c r="I99" s="126"/>
      <c r="J99" s="165"/>
      <c r="K99" s="126"/>
      <c r="L99" s="126"/>
      <c r="M99" s="120"/>
      <c r="N99" s="120"/>
      <c r="O99" s="133"/>
      <c r="P99" s="134"/>
      <c r="Q99" s="135"/>
    </row>
    <row r="100" spans="1:21" ht="12.6" customHeight="1" x14ac:dyDescent="0.3">
      <c r="A100" s="43" t="s">
        <v>69</v>
      </c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</row>
    <row r="101" spans="1:21" ht="12.6" customHeight="1" x14ac:dyDescent="0.3">
      <c r="A101" s="16" t="s">
        <v>70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</row>
    <row r="102" spans="1:21" ht="12.6" customHeight="1" x14ac:dyDescent="0.3">
      <c r="A102" s="16" t="s">
        <v>71</v>
      </c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</row>
    <row r="103" spans="1:21" ht="12.6" customHeight="1" x14ac:dyDescent="0.3">
      <c r="A103" s="16" t="s">
        <v>179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</row>
    <row r="104" spans="1:21" ht="12.6" customHeight="1" x14ac:dyDescent="0.3">
      <c r="A104" s="16" t="s">
        <v>73</v>
      </c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</row>
    <row r="105" spans="1:21" ht="12.6" customHeight="1" x14ac:dyDescent="0.3">
      <c r="A105" s="16" t="s">
        <v>74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</row>
    <row r="106" spans="1:21" ht="12.6" customHeight="1" x14ac:dyDescent="0.3">
      <c r="A106" s="18" t="s">
        <v>75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1:21" ht="12.6" customHeight="1" x14ac:dyDescent="0.3">
      <c r="A107" s="18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</row>
    <row r="108" spans="1:21" ht="12.6" customHeight="1" x14ac:dyDescent="0.3">
      <c r="A108" s="18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</row>
    <row r="109" spans="1:21" ht="12.6" customHeight="1" x14ac:dyDescent="0.3">
      <c r="A109" s="18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</row>
    <row r="110" spans="1:21" ht="12.6" customHeight="1" x14ac:dyDescent="0.3">
      <c r="A110" s="18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</row>
    <row r="111" spans="1:21" ht="12.6" customHeight="1" x14ac:dyDescent="0.3">
      <c r="A111" s="18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</row>
    <row r="112" spans="1:21" ht="11.7" customHeight="1" x14ac:dyDescent="0.3"/>
    <row r="113" spans="1:21" ht="11.7" customHeight="1" x14ac:dyDescent="0.3">
      <c r="A113" s="57"/>
      <c r="B113" s="58"/>
      <c r="C113" s="58"/>
      <c r="D113" s="58"/>
      <c r="E113" s="58"/>
      <c r="F113" s="58"/>
      <c r="G113" s="59"/>
      <c r="H113" s="17" t="s">
        <v>0</v>
      </c>
      <c r="I113" s="17" t="s">
        <v>1</v>
      </c>
      <c r="J113" s="17" t="s">
        <v>2</v>
      </c>
      <c r="K113" s="17" t="s">
        <v>3</v>
      </c>
      <c r="L113" s="17" t="s">
        <v>4</v>
      </c>
      <c r="M113" s="65"/>
      <c r="N113" s="66"/>
      <c r="O113" s="66"/>
      <c r="P113" s="66"/>
      <c r="Q113" s="67"/>
    </row>
    <row r="114" spans="1:21" ht="11.7" customHeight="1" x14ac:dyDescent="0.3">
      <c r="A114" s="60" t="s">
        <v>5</v>
      </c>
      <c r="B114" s="13"/>
      <c r="C114" s="13"/>
      <c r="D114" s="13"/>
      <c r="E114" s="13"/>
      <c r="F114" s="13"/>
      <c r="G114" s="61"/>
      <c r="H114" s="167" t="s">
        <v>127</v>
      </c>
      <c r="I114" s="5" t="s">
        <v>104</v>
      </c>
      <c r="J114" s="37" t="s">
        <v>105</v>
      </c>
      <c r="K114" s="5" t="s">
        <v>106</v>
      </c>
      <c r="L114" s="5" t="s">
        <v>107</v>
      </c>
      <c r="M114" s="68"/>
      <c r="Q114" s="69"/>
    </row>
    <row r="115" spans="1:21" x14ac:dyDescent="0.3">
      <c r="A115" s="60" t="s">
        <v>205</v>
      </c>
      <c r="B115" s="13"/>
      <c r="C115" s="13"/>
      <c r="D115" s="13"/>
      <c r="E115" s="13"/>
      <c r="F115" s="13"/>
      <c r="G115" s="61"/>
      <c r="H115" s="168"/>
      <c r="I115" s="7" t="s">
        <v>108</v>
      </c>
      <c r="J115" s="36" t="s">
        <v>184</v>
      </c>
      <c r="K115" s="7" t="s">
        <v>185</v>
      </c>
      <c r="L115" s="7" t="s">
        <v>190</v>
      </c>
      <c r="M115" s="68"/>
      <c r="Q115" s="69"/>
    </row>
    <row r="116" spans="1:21" x14ac:dyDescent="0.3">
      <c r="A116" s="60" t="s">
        <v>204</v>
      </c>
      <c r="B116" s="13"/>
      <c r="C116" s="13"/>
      <c r="D116" s="13"/>
      <c r="E116" s="13"/>
      <c r="F116" s="13"/>
      <c r="G116" s="61"/>
      <c r="H116" s="168"/>
      <c r="I116" s="7" t="s">
        <v>186</v>
      </c>
      <c r="J116" s="36" t="s">
        <v>109</v>
      </c>
      <c r="K116" s="7" t="s">
        <v>189</v>
      </c>
      <c r="L116" s="7"/>
      <c r="M116" s="68"/>
      <c r="Q116" s="69"/>
    </row>
    <row r="117" spans="1:21" x14ac:dyDescent="0.3">
      <c r="A117" s="60" t="s">
        <v>203</v>
      </c>
      <c r="B117" s="13"/>
      <c r="C117" s="13"/>
      <c r="D117" s="13"/>
      <c r="E117" s="13"/>
      <c r="F117" s="13"/>
      <c r="G117" s="61"/>
      <c r="H117" s="168"/>
      <c r="I117" s="7" t="s">
        <v>110</v>
      </c>
      <c r="J117" s="36" t="s">
        <v>187</v>
      </c>
      <c r="K117" s="7"/>
      <c r="L117" s="7"/>
      <c r="M117" s="68"/>
      <c r="Q117" s="69"/>
    </row>
    <row r="118" spans="1:21" x14ac:dyDescent="0.3">
      <c r="A118" s="87" t="s">
        <v>22</v>
      </c>
      <c r="B118" s="88"/>
      <c r="C118" s="88"/>
      <c r="D118" s="88"/>
      <c r="E118" s="88"/>
      <c r="F118" s="88"/>
      <c r="G118" s="89"/>
      <c r="H118" s="168"/>
      <c r="I118" s="9" t="s">
        <v>188</v>
      </c>
      <c r="J118" s="36"/>
      <c r="K118" s="7"/>
      <c r="L118" s="7" t="s">
        <v>191</v>
      </c>
      <c r="M118" s="68"/>
      <c r="Q118" s="69"/>
    </row>
    <row r="119" spans="1:21" ht="11.85" customHeight="1" x14ac:dyDescent="0.3">
      <c r="A119" s="60"/>
      <c r="B119" s="13"/>
      <c r="C119" s="13"/>
      <c r="D119" s="13"/>
      <c r="E119" s="13"/>
      <c r="F119" s="13"/>
      <c r="G119" s="61"/>
      <c r="H119" s="90" t="s">
        <v>20</v>
      </c>
      <c r="I119" s="93">
        <v>2</v>
      </c>
      <c r="J119" s="92">
        <v>3</v>
      </c>
      <c r="K119" s="92">
        <v>4</v>
      </c>
      <c r="L119" s="92" t="s">
        <v>21</v>
      </c>
      <c r="M119" s="68"/>
      <c r="Q119" s="69"/>
    </row>
    <row r="120" spans="1:21" ht="11.85" customHeight="1" x14ac:dyDescent="0.3">
      <c r="A120" s="87"/>
      <c r="B120" s="88"/>
      <c r="C120" s="88"/>
      <c r="D120" s="88"/>
      <c r="E120" s="88"/>
      <c r="F120" s="88"/>
      <c r="G120" s="89"/>
      <c r="H120" s="86"/>
      <c r="I120" s="93"/>
      <c r="J120" s="93"/>
      <c r="K120" s="93"/>
      <c r="L120" s="93"/>
      <c r="M120" s="68"/>
      <c r="N120" s="95" t="s">
        <v>111</v>
      </c>
      <c r="O120" s="95"/>
      <c r="P120" s="95"/>
      <c r="Q120" s="70"/>
    </row>
    <row r="121" spans="1:21" ht="11.85" customHeight="1" x14ac:dyDescent="0.3">
      <c r="A121" s="60"/>
      <c r="B121" s="13"/>
      <c r="C121" s="13"/>
      <c r="D121" s="13"/>
      <c r="E121" s="13"/>
      <c r="F121" s="13"/>
      <c r="G121" s="61"/>
      <c r="H121" s="86"/>
      <c r="I121" s="93"/>
      <c r="J121" s="93"/>
      <c r="K121" s="93"/>
      <c r="L121" s="93"/>
      <c r="M121" s="68"/>
      <c r="N121" s="96" t="s">
        <v>112</v>
      </c>
      <c r="O121" s="96"/>
      <c r="P121" s="96"/>
      <c r="Q121" s="71"/>
    </row>
    <row r="122" spans="1:21" ht="11.85" customHeight="1" x14ac:dyDescent="0.3">
      <c r="A122" s="62"/>
      <c r="B122" s="63"/>
      <c r="C122" s="63"/>
      <c r="D122" s="63"/>
      <c r="E122" s="63"/>
      <c r="F122" s="63"/>
      <c r="G122" s="64"/>
      <c r="H122" s="91"/>
      <c r="I122" s="94"/>
      <c r="J122" s="94"/>
      <c r="K122" s="94"/>
      <c r="L122" s="94"/>
      <c r="M122" s="72"/>
      <c r="N122" s="73"/>
      <c r="O122" s="73"/>
      <c r="P122" s="73"/>
      <c r="Q122" s="74"/>
    </row>
    <row r="123" spans="1:21" x14ac:dyDescent="0.3">
      <c r="A123" s="97" t="s">
        <v>25</v>
      </c>
      <c r="B123" s="97" t="s">
        <v>26</v>
      </c>
      <c r="C123" s="97" t="s">
        <v>27</v>
      </c>
      <c r="D123" s="97" t="s">
        <v>28</v>
      </c>
      <c r="E123" s="103" t="s">
        <v>0</v>
      </c>
      <c r="F123" s="104"/>
      <c r="G123" s="104"/>
      <c r="H123" s="105"/>
      <c r="I123" s="161" t="s">
        <v>29</v>
      </c>
      <c r="J123" s="162"/>
      <c r="K123" s="162"/>
      <c r="L123" s="163"/>
      <c r="M123" s="109" t="s">
        <v>30</v>
      </c>
      <c r="N123" s="110"/>
      <c r="O123" s="110"/>
      <c r="P123" s="110"/>
      <c r="Q123" s="111"/>
    </row>
    <row r="124" spans="1:21" ht="13.35" customHeight="1" x14ac:dyDescent="0.3">
      <c r="A124" s="98"/>
      <c r="B124" s="98"/>
      <c r="C124" s="98"/>
      <c r="D124" s="98"/>
      <c r="E124" s="106"/>
      <c r="F124" s="107"/>
      <c r="G124" s="107"/>
      <c r="H124" s="108"/>
      <c r="I124" s="159" t="s">
        <v>31</v>
      </c>
      <c r="J124" s="160"/>
      <c r="K124" s="42" t="s">
        <v>32</v>
      </c>
      <c r="L124" s="42" t="s">
        <v>33</v>
      </c>
      <c r="M124" s="112"/>
      <c r="N124" s="113"/>
      <c r="O124" s="113"/>
      <c r="P124" s="113"/>
      <c r="Q124" s="114"/>
    </row>
    <row r="125" spans="1:21" ht="40.799999999999997" x14ac:dyDescent="0.3">
      <c r="A125" s="99"/>
      <c r="B125" s="99"/>
      <c r="C125" s="99"/>
      <c r="D125" s="99"/>
      <c r="E125" s="42" t="s">
        <v>1</v>
      </c>
      <c r="F125" s="42" t="s">
        <v>2</v>
      </c>
      <c r="G125" s="42" t="s">
        <v>3</v>
      </c>
      <c r="H125" s="42" t="s">
        <v>4</v>
      </c>
      <c r="I125" s="12" t="s">
        <v>34</v>
      </c>
      <c r="J125" s="12"/>
      <c r="K125" s="12" t="s">
        <v>35</v>
      </c>
      <c r="L125" s="12" t="s">
        <v>36</v>
      </c>
      <c r="M125" s="25" t="s">
        <v>37</v>
      </c>
      <c r="N125" s="25" t="s">
        <v>38</v>
      </c>
      <c r="O125" s="115" t="s">
        <v>39</v>
      </c>
      <c r="P125" s="116"/>
      <c r="Q125" s="117"/>
      <c r="R125" s="49" t="s">
        <v>1</v>
      </c>
      <c r="S125" s="49" t="s">
        <v>2</v>
      </c>
      <c r="T125" s="49" t="s">
        <v>3</v>
      </c>
      <c r="U125" s="49" t="s">
        <v>4</v>
      </c>
    </row>
    <row r="126" spans="1:21" ht="12.6" customHeight="1" x14ac:dyDescent="0.3">
      <c r="A126" s="118">
        <v>12</v>
      </c>
      <c r="B126" s="121" t="s">
        <v>83</v>
      </c>
      <c r="C126" s="121" t="s">
        <v>67</v>
      </c>
      <c r="D126" s="27" t="s">
        <v>128</v>
      </c>
      <c r="E126" s="28">
        <v>2400</v>
      </c>
      <c r="F126" s="28">
        <v>2700</v>
      </c>
      <c r="G126" s="28">
        <v>3400</v>
      </c>
      <c r="H126" s="27">
        <v>4500</v>
      </c>
      <c r="I126" s="124">
        <v>0.1</v>
      </c>
      <c r="J126" s="166"/>
      <c r="K126" s="124">
        <v>0.15</v>
      </c>
      <c r="L126" s="124">
        <v>0.1</v>
      </c>
      <c r="M126" s="118" t="s">
        <v>43</v>
      </c>
      <c r="N126" s="118" t="s">
        <v>79</v>
      </c>
      <c r="O126" s="127" t="s">
        <v>174</v>
      </c>
      <c r="P126" s="128"/>
      <c r="Q126" s="129"/>
    </row>
    <row r="127" spans="1:21" ht="12.6" customHeight="1" x14ac:dyDescent="0.3">
      <c r="A127" s="119"/>
      <c r="B127" s="122"/>
      <c r="C127" s="122"/>
      <c r="D127" s="28" t="s">
        <v>129</v>
      </c>
      <c r="E127" s="28">
        <v>2325</v>
      </c>
      <c r="F127" s="28">
        <v>2625</v>
      </c>
      <c r="G127" s="28">
        <v>3325</v>
      </c>
      <c r="H127" s="28">
        <v>4500</v>
      </c>
      <c r="I127" s="125"/>
      <c r="J127" s="164"/>
      <c r="K127" s="125"/>
      <c r="L127" s="125"/>
      <c r="M127" s="119"/>
      <c r="N127" s="119"/>
      <c r="O127" s="130"/>
      <c r="P127" s="131"/>
      <c r="Q127" s="132"/>
    </row>
    <row r="128" spans="1:21" ht="12.6" customHeight="1" x14ac:dyDescent="0.3">
      <c r="A128" s="119"/>
      <c r="B128" s="122"/>
      <c r="C128" s="122"/>
      <c r="D128" s="28" t="s">
        <v>130</v>
      </c>
      <c r="E128" s="28">
        <v>2250</v>
      </c>
      <c r="F128" s="28">
        <v>2550</v>
      </c>
      <c r="G128" s="28">
        <v>3250</v>
      </c>
      <c r="H128" s="28">
        <v>4500</v>
      </c>
      <c r="I128" s="125"/>
      <c r="J128" s="164"/>
      <c r="K128" s="125"/>
      <c r="L128" s="125"/>
      <c r="M128" s="119"/>
      <c r="N128" s="119"/>
      <c r="O128" s="130"/>
      <c r="P128" s="131"/>
      <c r="Q128" s="132"/>
    </row>
    <row r="129" spans="1:21" ht="12.6" customHeight="1" x14ac:dyDescent="0.3">
      <c r="A129" s="119"/>
      <c r="B129" s="122"/>
      <c r="C129" s="122"/>
      <c r="D129" s="28" t="s">
        <v>131</v>
      </c>
      <c r="E129" s="28">
        <v>2175</v>
      </c>
      <c r="F129" s="28">
        <v>2475</v>
      </c>
      <c r="G129" s="28">
        <v>3175</v>
      </c>
      <c r="H129" s="28">
        <v>4500</v>
      </c>
      <c r="I129" s="125"/>
      <c r="J129" s="164"/>
      <c r="K129" s="125"/>
      <c r="L129" s="125"/>
      <c r="M129" s="119"/>
      <c r="N129" s="119"/>
      <c r="O129" s="130"/>
      <c r="P129" s="131"/>
      <c r="Q129" s="132"/>
    </row>
    <row r="130" spans="1:21" ht="12.6" customHeight="1" x14ac:dyDescent="0.3">
      <c r="A130" s="119"/>
      <c r="B130" s="122"/>
      <c r="C130" s="122"/>
      <c r="D130" s="28" t="s">
        <v>122</v>
      </c>
      <c r="E130" s="28">
        <v>2100</v>
      </c>
      <c r="F130" s="28">
        <v>2400</v>
      </c>
      <c r="G130" s="28">
        <v>3100</v>
      </c>
      <c r="H130" s="28">
        <v>4500</v>
      </c>
      <c r="I130" s="125"/>
      <c r="J130" s="164"/>
      <c r="K130" s="125"/>
      <c r="L130" s="125"/>
      <c r="M130" s="119"/>
      <c r="N130" s="119"/>
      <c r="O130" s="130"/>
      <c r="P130" s="131"/>
      <c r="Q130" s="132"/>
    </row>
    <row r="131" spans="1:21" ht="12.6" customHeight="1" x14ac:dyDescent="0.3">
      <c r="A131" s="119"/>
      <c r="B131" s="122"/>
      <c r="C131" s="122"/>
      <c r="D131" s="28" t="s">
        <v>123</v>
      </c>
      <c r="E131" s="28">
        <v>2025</v>
      </c>
      <c r="F131" s="28">
        <v>2325</v>
      </c>
      <c r="G131" s="28">
        <v>3025</v>
      </c>
      <c r="H131" s="28">
        <v>4500</v>
      </c>
      <c r="I131" s="125"/>
      <c r="J131" s="164"/>
      <c r="K131" s="125"/>
      <c r="L131" s="125"/>
      <c r="M131" s="119"/>
      <c r="N131" s="119"/>
      <c r="O131" s="130"/>
      <c r="P131" s="131"/>
      <c r="Q131" s="132"/>
    </row>
    <row r="132" spans="1:21" ht="12.6" customHeight="1" x14ac:dyDescent="0.3">
      <c r="A132" s="119"/>
      <c r="B132" s="122"/>
      <c r="C132" s="122"/>
      <c r="D132" s="28" t="s">
        <v>113</v>
      </c>
      <c r="E132" s="28">
        <v>1950</v>
      </c>
      <c r="F132" s="28">
        <v>2250</v>
      </c>
      <c r="G132" s="28">
        <v>2950</v>
      </c>
      <c r="H132" s="28">
        <v>4500</v>
      </c>
      <c r="I132" s="125"/>
      <c r="J132" s="164"/>
      <c r="K132" s="125"/>
      <c r="L132" s="125"/>
      <c r="M132" s="119"/>
      <c r="N132" s="119"/>
      <c r="O132" s="130"/>
      <c r="P132" s="131"/>
      <c r="Q132" s="132"/>
    </row>
    <row r="133" spans="1:21" ht="12.6" customHeight="1" x14ac:dyDescent="0.3">
      <c r="A133" s="119"/>
      <c r="B133" s="122"/>
      <c r="C133" s="122"/>
      <c r="D133" s="28" t="s">
        <v>114</v>
      </c>
      <c r="E133" s="28">
        <v>1875</v>
      </c>
      <c r="F133" s="28">
        <v>2175</v>
      </c>
      <c r="G133" s="28">
        <v>2875</v>
      </c>
      <c r="H133" s="28">
        <v>4500</v>
      </c>
      <c r="I133" s="125"/>
      <c r="J133" s="164"/>
      <c r="K133" s="125"/>
      <c r="L133" s="125"/>
      <c r="M133" s="119"/>
      <c r="N133" s="119"/>
      <c r="O133" s="130"/>
      <c r="P133" s="131"/>
      <c r="Q133" s="132"/>
      <c r="R133">
        <v>75</v>
      </c>
      <c r="S133">
        <v>75</v>
      </c>
      <c r="T133">
        <v>75</v>
      </c>
      <c r="U133">
        <v>0</v>
      </c>
    </row>
    <row r="134" spans="1:21" ht="12.6" customHeight="1" x14ac:dyDescent="0.3">
      <c r="A134" s="120"/>
      <c r="B134" s="123"/>
      <c r="C134" s="123"/>
      <c r="D134" s="29" t="s">
        <v>132</v>
      </c>
      <c r="E134" s="30">
        <v>1800</v>
      </c>
      <c r="F134" s="30">
        <v>2100</v>
      </c>
      <c r="G134" s="30">
        <v>2800</v>
      </c>
      <c r="H134" s="30">
        <v>4500</v>
      </c>
      <c r="I134" s="126"/>
      <c r="J134" s="165"/>
      <c r="K134" s="126"/>
      <c r="L134" s="126"/>
      <c r="M134" s="120"/>
      <c r="N134" s="120"/>
      <c r="O134" s="133"/>
      <c r="P134" s="134"/>
      <c r="Q134" s="135"/>
    </row>
    <row r="135" spans="1:21" ht="12.6" customHeight="1" x14ac:dyDescent="0.3">
      <c r="A135" s="118">
        <v>13</v>
      </c>
      <c r="B135" s="121" t="s">
        <v>87</v>
      </c>
      <c r="C135" s="121" t="s">
        <v>67</v>
      </c>
      <c r="D135" s="27" t="s">
        <v>133</v>
      </c>
      <c r="E135" s="28">
        <f t="shared" ref="E135:E141" si="27">+E136+$R$133</f>
        <v>3500</v>
      </c>
      <c r="F135" s="28">
        <f t="shared" ref="F135:F141" si="28">+F136+$S$133</f>
        <v>3900</v>
      </c>
      <c r="G135" s="28">
        <f t="shared" ref="G135:G141" si="29">+G136+$T$133</f>
        <v>4950</v>
      </c>
      <c r="H135" s="27">
        <v>6500</v>
      </c>
      <c r="I135" s="124">
        <v>0.1</v>
      </c>
      <c r="J135" s="166"/>
      <c r="K135" s="124">
        <v>0.15</v>
      </c>
      <c r="L135" s="124">
        <v>0.1</v>
      </c>
      <c r="M135" s="118" t="s">
        <v>43</v>
      </c>
      <c r="N135" s="118" t="s">
        <v>79</v>
      </c>
      <c r="O135" s="127" t="s">
        <v>175</v>
      </c>
      <c r="P135" s="128"/>
      <c r="Q135" s="129"/>
    </row>
    <row r="136" spans="1:21" ht="12.6" customHeight="1" x14ac:dyDescent="0.3">
      <c r="A136" s="119"/>
      <c r="B136" s="122"/>
      <c r="C136" s="122"/>
      <c r="D136" s="28" t="s">
        <v>134</v>
      </c>
      <c r="E136" s="28">
        <f t="shared" si="27"/>
        <v>3425</v>
      </c>
      <c r="F136" s="28">
        <f t="shared" si="28"/>
        <v>3825</v>
      </c>
      <c r="G136" s="28">
        <f t="shared" si="29"/>
        <v>4875</v>
      </c>
      <c r="H136" s="28">
        <v>6500</v>
      </c>
      <c r="I136" s="125"/>
      <c r="J136" s="164"/>
      <c r="K136" s="125"/>
      <c r="L136" s="125"/>
      <c r="M136" s="119"/>
      <c r="N136" s="119"/>
      <c r="O136" s="130"/>
      <c r="P136" s="131"/>
      <c r="Q136" s="132"/>
    </row>
    <row r="137" spans="1:21" ht="12.6" customHeight="1" x14ac:dyDescent="0.3">
      <c r="A137" s="119"/>
      <c r="B137" s="122"/>
      <c r="C137" s="122"/>
      <c r="D137" s="28" t="s">
        <v>135</v>
      </c>
      <c r="E137" s="28">
        <f t="shared" si="27"/>
        <v>3350</v>
      </c>
      <c r="F137" s="28">
        <f t="shared" si="28"/>
        <v>3750</v>
      </c>
      <c r="G137" s="28">
        <f t="shared" si="29"/>
        <v>4800</v>
      </c>
      <c r="H137" s="28">
        <v>6500</v>
      </c>
      <c r="I137" s="125"/>
      <c r="J137" s="164"/>
      <c r="K137" s="125"/>
      <c r="L137" s="125"/>
      <c r="M137" s="119"/>
      <c r="N137" s="119"/>
      <c r="O137" s="130"/>
      <c r="P137" s="131"/>
      <c r="Q137" s="132"/>
    </row>
    <row r="138" spans="1:21" ht="12.6" customHeight="1" x14ac:dyDescent="0.3">
      <c r="A138" s="119"/>
      <c r="B138" s="122"/>
      <c r="C138" s="122"/>
      <c r="D138" s="28" t="s">
        <v>136</v>
      </c>
      <c r="E138" s="28">
        <f t="shared" si="27"/>
        <v>3275</v>
      </c>
      <c r="F138" s="28">
        <f t="shared" si="28"/>
        <v>3675</v>
      </c>
      <c r="G138" s="28">
        <f t="shared" si="29"/>
        <v>4725</v>
      </c>
      <c r="H138" s="28">
        <v>6500</v>
      </c>
      <c r="I138" s="125"/>
      <c r="J138" s="164"/>
      <c r="K138" s="125"/>
      <c r="L138" s="125"/>
      <c r="M138" s="119"/>
      <c r="N138" s="119"/>
      <c r="O138" s="130"/>
      <c r="P138" s="131"/>
      <c r="Q138" s="132"/>
      <c r="R138">
        <v>50</v>
      </c>
      <c r="S138">
        <v>50</v>
      </c>
      <c r="T138">
        <v>50</v>
      </c>
      <c r="U138">
        <v>0</v>
      </c>
    </row>
    <row r="139" spans="1:21" ht="12.6" customHeight="1" x14ac:dyDescent="0.3">
      <c r="A139" s="119"/>
      <c r="B139" s="122"/>
      <c r="C139" s="122"/>
      <c r="D139" s="28" t="s">
        <v>137</v>
      </c>
      <c r="E139" s="28">
        <f t="shared" si="27"/>
        <v>3200</v>
      </c>
      <c r="F139" s="28">
        <f t="shared" si="28"/>
        <v>3600</v>
      </c>
      <c r="G139" s="28">
        <f t="shared" si="29"/>
        <v>4650</v>
      </c>
      <c r="H139" s="28">
        <v>6500</v>
      </c>
      <c r="I139" s="125"/>
      <c r="J139" s="164"/>
      <c r="K139" s="125"/>
      <c r="L139" s="125"/>
      <c r="M139" s="119"/>
      <c r="N139" s="119"/>
      <c r="O139" s="130"/>
      <c r="P139" s="131"/>
      <c r="Q139" s="132"/>
    </row>
    <row r="140" spans="1:21" ht="12.6" customHeight="1" x14ac:dyDescent="0.3">
      <c r="A140" s="119"/>
      <c r="B140" s="122"/>
      <c r="C140" s="122"/>
      <c r="D140" s="28" t="s">
        <v>138</v>
      </c>
      <c r="E140" s="28">
        <f t="shared" si="27"/>
        <v>3125</v>
      </c>
      <c r="F140" s="28">
        <f t="shared" si="28"/>
        <v>3525</v>
      </c>
      <c r="G140" s="28">
        <f t="shared" si="29"/>
        <v>4575</v>
      </c>
      <c r="H140" s="28">
        <v>6500</v>
      </c>
      <c r="I140" s="125"/>
      <c r="J140" s="164"/>
      <c r="K140" s="125"/>
      <c r="L140" s="125"/>
      <c r="M140" s="119"/>
      <c r="N140" s="119"/>
      <c r="O140" s="130"/>
      <c r="P140" s="131"/>
      <c r="Q140" s="132"/>
    </row>
    <row r="141" spans="1:21" ht="12.6" customHeight="1" x14ac:dyDescent="0.3">
      <c r="A141" s="119"/>
      <c r="B141" s="122"/>
      <c r="C141" s="122"/>
      <c r="D141" s="28" t="s">
        <v>139</v>
      </c>
      <c r="E141" s="28">
        <f t="shared" si="27"/>
        <v>3050</v>
      </c>
      <c r="F141" s="28">
        <f t="shared" si="28"/>
        <v>3450</v>
      </c>
      <c r="G141" s="28">
        <f t="shared" si="29"/>
        <v>4500</v>
      </c>
      <c r="H141" s="28">
        <v>6500</v>
      </c>
      <c r="I141" s="125"/>
      <c r="J141" s="164"/>
      <c r="K141" s="125"/>
      <c r="L141" s="125"/>
      <c r="M141" s="119"/>
      <c r="N141" s="119"/>
      <c r="O141" s="130"/>
      <c r="P141" s="131"/>
      <c r="Q141" s="132"/>
    </row>
    <row r="142" spans="1:21" ht="12.6" customHeight="1" x14ac:dyDescent="0.3">
      <c r="A142" s="119"/>
      <c r="B142" s="122"/>
      <c r="C142" s="122"/>
      <c r="D142" s="28" t="s">
        <v>140</v>
      </c>
      <c r="E142" s="28">
        <f>+E143+$R$133</f>
        <v>2975</v>
      </c>
      <c r="F142" s="28">
        <f>+F143+$S$133</f>
        <v>3375</v>
      </c>
      <c r="G142" s="28">
        <f>+G143+$T$133</f>
        <v>4425</v>
      </c>
      <c r="H142" s="28">
        <v>6500</v>
      </c>
      <c r="I142" s="125"/>
      <c r="J142" s="164"/>
      <c r="K142" s="125"/>
      <c r="L142" s="125"/>
      <c r="M142" s="119"/>
      <c r="N142" s="119"/>
      <c r="O142" s="130"/>
      <c r="P142" s="131"/>
      <c r="Q142" s="132"/>
    </row>
    <row r="143" spans="1:21" ht="12.6" customHeight="1" x14ac:dyDescent="0.3">
      <c r="A143" s="120"/>
      <c r="B143" s="123"/>
      <c r="C143" s="123"/>
      <c r="D143" s="29" t="s">
        <v>141</v>
      </c>
      <c r="E143" s="30">
        <v>2900</v>
      </c>
      <c r="F143" s="30">
        <v>3300</v>
      </c>
      <c r="G143" s="30">
        <v>4350</v>
      </c>
      <c r="H143" s="30">
        <v>6500</v>
      </c>
      <c r="I143" s="126"/>
      <c r="J143" s="165"/>
      <c r="K143" s="126"/>
      <c r="L143" s="126"/>
      <c r="M143" s="120"/>
      <c r="N143" s="120"/>
      <c r="O143" s="133"/>
      <c r="P143" s="134"/>
      <c r="Q143" s="135"/>
      <c r="R143">
        <v>25</v>
      </c>
      <c r="S143">
        <v>25</v>
      </c>
      <c r="T143">
        <v>25</v>
      </c>
      <c r="U143">
        <v>0</v>
      </c>
    </row>
    <row r="144" spans="1:21" ht="12.6" customHeight="1" x14ac:dyDescent="0.3">
      <c r="A144" s="118">
        <v>14</v>
      </c>
      <c r="B144" s="121" t="s">
        <v>94</v>
      </c>
      <c r="C144" s="136" t="s">
        <v>95</v>
      </c>
      <c r="D144" s="27" t="s">
        <v>119</v>
      </c>
      <c r="E144" s="28">
        <f t="shared" ref="E144:E146" si="30">+E145+$R$138</f>
        <v>1300</v>
      </c>
      <c r="F144" s="28">
        <f t="shared" ref="F144:F146" si="31">+F145+$S$138</f>
        <v>1450</v>
      </c>
      <c r="G144" s="32">
        <f t="shared" ref="G144:G146" si="32">+G145+$T$138</f>
        <v>1800</v>
      </c>
      <c r="H144" s="27">
        <v>2300</v>
      </c>
      <c r="I144" s="124">
        <v>0.1</v>
      </c>
      <c r="J144" s="118"/>
      <c r="K144" s="124">
        <v>0.15</v>
      </c>
      <c r="L144" s="124">
        <v>0.1</v>
      </c>
      <c r="M144" s="118" t="s">
        <v>43</v>
      </c>
      <c r="N144" s="118" t="s">
        <v>79</v>
      </c>
      <c r="O144" s="139" t="s">
        <v>176</v>
      </c>
      <c r="P144" s="140"/>
      <c r="Q144" s="141"/>
    </row>
    <row r="145" spans="1:21" ht="12.6" customHeight="1" x14ac:dyDescent="0.3">
      <c r="A145" s="119"/>
      <c r="B145" s="122"/>
      <c r="C145" s="137"/>
      <c r="D145" s="28" t="s">
        <v>120</v>
      </c>
      <c r="E145" s="28">
        <f t="shared" si="30"/>
        <v>1250</v>
      </c>
      <c r="F145" s="28">
        <f t="shared" si="31"/>
        <v>1400</v>
      </c>
      <c r="G145" s="32">
        <f t="shared" si="32"/>
        <v>1750</v>
      </c>
      <c r="H145" s="28">
        <v>2300</v>
      </c>
      <c r="I145" s="125"/>
      <c r="J145" s="119"/>
      <c r="K145" s="125"/>
      <c r="L145" s="125"/>
      <c r="M145" s="119"/>
      <c r="N145" s="119"/>
      <c r="O145" s="142"/>
      <c r="P145" s="143"/>
      <c r="Q145" s="144"/>
    </row>
    <row r="146" spans="1:21" ht="12.6" customHeight="1" x14ac:dyDescent="0.3">
      <c r="A146" s="119"/>
      <c r="B146" s="122"/>
      <c r="C146" s="137"/>
      <c r="D146" s="28" t="s">
        <v>142</v>
      </c>
      <c r="E146" s="28">
        <f t="shared" si="30"/>
        <v>1200</v>
      </c>
      <c r="F146" s="28">
        <f t="shared" si="31"/>
        <v>1350</v>
      </c>
      <c r="G146" s="32">
        <f t="shared" si="32"/>
        <v>1700</v>
      </c>
      <c r="H146" s="28">
        <v>2300</v>
      </c>
      <c r="I146" s="125"/>
      <c r="J146" s="119"/>
      <c r="K146" s="125"/>
      <c r="L146" s="125"/>
      <c r="M146" s="119"/>
      <c r="N146" s="119"/>
      <c r="O146" s="142"/>
      <c r="P146" s="143"/>
      <c r="Q146" s="144"/>
    </row>
    <row r="147" spans="1:21" ht="12.6" customHeight="1" x14ac:dyDescent="0.3">
      <c r="A147" s="119"/>
      <c r="B147" s="122"/>
      <c r="C147" s="137"/>
      <c r="D147" s="28" t="s">
        <v>143</v>
      </c>
      <c r="E147" s="28">
        <f>+E148+$R$138</f>
        <v>1150</v>
      </c>
      <c r="F147" s="28">
        <f>+F148+$S$138</f>
        <v>1300</v>
      </c>
      <c r="G147" s="32">
        <f>+G148+$T$138</f>
        <v>1650</v>
      </c>
      <c r="H147" s="28">
        <v>2300</v>
      </c>
      <c r="I147" s="119"/>
      <c r="J147" s="119"/>
      <c r="K147" s="119"/>
      <c r="L147" s="119"/>
      <c r="M147" s="119"/>
      <c r="N147" s="119"/>
      <c r="O147" s="142"/>
      <c r="P147" s="143"/>
      <c r="Q147" s="144"/>
    </row>
    <row r="148" spans="1:21" ht="12.6" customHeight="1" x14ac:dyDescent="0.3">
      <c r="A148" s="120"/>
      <c r="B148" s="123"/>
      <c r="C148" s="138"/>
      <c r="D148" s="29" t="s">
        <v>144</v>
      </c>
      <c r="E148" s="29">
        <v>1100</v>
      </c>
      <c r="F148" s="29">
        <v>1250</v>
      </c>
      <c r="G148" s="33">
        <v>1600</v>
      </c>
      <c r="H148" s="29">
        <v>2300</v>
      </c>
      <c r="I148" s="120"/>
      <c r="J148" s="120"/>
      <c r="K148" s="120"/>
      <c r="L148" s="120"/>
      <c r="M148" s="120"/>
      <c r="N148" s="120"/>
      <c r="O148" s="145"/>
      <c r="P148" s="146"/>
      <c r="Q148" s="147"/>
    </row>
    <row r="149" spans="1:21" ht="12.6" customHeight="1" x14ac:dyDescent="0.3">
      <c r="A149" s="118">
        <v>10</v>
      </c>
      <c r="B149" s="121" t="s">
        <v>98</v>
      </c>
      <c r="C149" s="136" t="s">
        <v>51</v>
      </c>
      <c r="D149" s="27" t="s">
        <v>119</v>
      </c>
      <c r="E149" s="28">
        <f t="shared" ref="E149:E151" si="33">+E150+$R$143</f>
        <v>490</v>
      </c>
      <c r="F149" s="28">
        <f t="shared" ref="F149:F151" si="34">+F150+$S$143</f>
        <v>540</v>
      </c>
      <c r="G149" s="28">
        <f t="shared" ref="G149:G151" si="35">+G150+$T$143</f>
        <v>600</v>
      </c>
      <c r="H149" s="27">
        <v>790</v>
      </c>
      <c r="I149" s="124">
        <v>0.1</v>
      </c>
      <c r="J149" s="118"/>
      <c r="K149" s="124">
        <v>0.15</v>
      </c>
      <c r="L149" s="148">
        <v>0.1</v>
      </c>
      <c r="M149" s="118" t="s">
        <v>55</v>
      </c>
      <c r="N149" s="118" t="s">
        <v>79</v>
      </c>
      <c r="O149" s="139" t="s">
        <v>99</v>
      </c>
      <c r="P149" s="140"/>
      <c r="Q149" s="141"/>
    </row>
    <row r="150" spans="1:21" ht="12.6" customHeight="1" x14ac:dyDescent="0.3">
      <c r="A150" s="119"/>
      <c r="B150" s="122"/>
      <c r="C150" s="137"/>
      <c r="D150" s="28" t="s">
        <v>120</v>
      </c>
      <c r="E150" s="28">
        <f t="shared" si="33"/>
        <v>465</v>
      </c>
      <c r="F150" s="28">
        <f t="shared" si="34"/>
        <v>515</v>
      </c>
      <c r="G150" s="28">
        <f t="shared" si="35"/>
        <v>575</v>
      </c>
      <c r="H150" s="28">
        <v>790</v>
      </c>
      <c r="I150" s="125"/>
      <c r="J150" s="119"/>
      <c r="K150" s="125"/>
      <c r="L150" s="149"/>
      <c r="M150" s="119"/>
      <c r="N150" s="119"/>
      <c r="O150" s="142"/>
      <c r="P150" s="143"/>
      <c r="Q150" s="144"/>
    </row>
    <row r="151" spans="1:21" ht="12.6" customHeight="1" x14ac:dyDescent="0.3">
      <c r="A151" s="119"/>
      <c r="B151" s="122"/>
      <c r="C151" s="137"/>
      <c r="D151" s="28" t="s">
        <v>142</v>
      </c>
      <c r="E151" s="28">
        <f t="shared" si="33"/>
        <v>440</v>
      </c>
      <c r="F151" s="28">
        <f t="shared" si="34"/>
        <v>490</v>
      </c>
      <c r="G151" s="28">
        <f t="shared" si="35"/>
        <v>550</v>
      </c>
      <c r="H151" s="28">
        <v>790</v>
      </c>
      <c r="I151" s="125"/>
      <c r="J151" s="119"/>
      <c r="K151" s="125"/>
      <c r="L151" s="149"/>
      <c r="M151" s="119"/>
      <c r="N151" s="119"/>
      <c r="O151" s="142"/>
      <c r="P151" s="143"/>
      <c r="Q151" s="144"/>
    </row>
    <row r="152" spans="1:21" ht="12.6" customHeight="1" x14ac:dyDescent="0.3">
      <c r="A152" s="119"/>
      <c r="B152" s="122"/>
      <c r="C152" s="137"/>
      <c r="D152" s="28" t="s">
        <v>143</v>
      </c>
      <c r="E152" s="28">
        <f>+E153+$R$143</f>
        <v>415</v>
      </c>
      <c r="F152" s="28">
        <f>+F153+$S$143</f>
        <v>465</v>
      </c>
      <c r="G152" s="28">
        <f>+G153+$T$143</f>
        <v>525</v>
      </c>
      <c r="H152" s="28">
        <v>790</v>
      </c>
      <c r="I152" s="119"/>
      <c r="J152" s="119"/>
      <c r="K152" s="119"/>
      <c r="L152" s="150"/>
      <c r="M152" s="119"/>
      <c r="N152" s="119"/>
      <c r="O152" s="142"/>
      <c r="P152" s="143"/>
      <c r="Q152" s="144"/>
    </row>
    <row r="153" spans="1:21" ht="12.6" customHeight="1" x14ac:dyDescent="0.3">
      <c r="A153" s="120"/>
      <c r="B153" s="123"/>
      <c r="C153" s="138"/>
      <c r="D153" s="29" t="s">
        <v>144</v>
      </c>
      <c r="E153" s="29">
        <v>390</v>
      </c>
      <c r="F153" s="29">
        <v>440</v>
      </c>
      <c r="G153" s="29">
        <v>500</v>
      </c>
      <c r="H153" s="29">
        <v>790</v>
      </c>
      <c r="I153" s="120"/>
      <c r="J153" s="120"/>
      <c r="K153" s="120"/>
      <c r="L153" s="151"/>
      <c r="M153" s="120"/>
      <c r="N153" s="120"/>
      <c r="O153" s="145"/>
      <c r="P153" s="146"/>
      <c r="Q153" s="147"/>
    </row>
    <row r="154" spans="1:21" ht="22.2" customHeight="1" x14ac:dyDescent="0.3">
      <c r="A154" s="22">
        <v>15</v>
      </c>
      <c r="B154" s="24" t="s">
        <v>100</v>
      </c>
      <c r="C154" s="21" t="s">
        <v>101</v>
      </c>
      <c r="D154" s="34" t="s">
        <v>49</v>
      </c>
      <c r="E154" s="34">
        <v>205</v>
      </c>
      <c r="F154" s="34">
        <v>250</v>
      </c>
      <c r="G154" s="34">
        <v>295</v>
      </c>
      <c r="H154" s="34">
        <v>325</v>
      </c>
      <c r="I154" s="23">
        <v>0.1</v>
      </c>
      <c r="J154" s="22"/>
      <c r="K154" s="23">
        <v>0.15</v>
      </c>
      <c r="L154" s="23">
        <v>0.1</v>
      </c>
      <c r="M154" s="22" t="s">
        <v>55</v>
      </c>
      <c r="N154" s="22" t="s">
        <v>79</v>
      </c>
      <c r="O154" s="152" t="s">
        <v>163</v>
      </c>
      <c r="P154" s="153"/>
      <c r="Q154" s="154"/>
      <c r="R154">
        <v>75</v>
      </c>
      <c r="S154">
        <v>100</v>
      </c>
      <c r="T154">
        <v>125</v>
      </c>
      <c r="U154">
        <v>150</v>
      </c>
    </row>
    <row r="155" spans="1:21" ht="22.2" customHeight="1" x14ac:dyDescent="0.3">
      <c r="A155" s="22">
        <v>16</v>
      </c>
      <c r="B155" s="24" t="s">
        <v>103</v>
      </c>
      <c r="C155" s="21" t="s">
        <v>51</v>
      </c>
      <c r="D155" s="34" t="s">
        <v>49</v>
      </c>
      <c r="E155" s="34">
        <v>170</v>
      </c>
      <c r="F155" s="34">
        <v>235</v>
      </c>
      <c r="G155" s="34">
        <v>250</v>
      </c>
      <c r="H155" s="34">
        <v>300</v>
      </c>
      <c r="I155" s="23">
        <v>0.1</v>
      </c>
      <c r="J155" s="22"/>
      <c r="K155" s="23">
        <v>0.15</v>
      </c>
      <c r="L155" s="23">
        <v>0.1</v>
      </c>
      <c r="M155" s="22" t="s">
        <v>55</v>
      </c>
      <c r="N155" s="22" t="s">
        <v>79</v>
      </c>
      <c r="O155" s="152" t="s">
        <v>164</v>
      </c>
      <c r="P155" s="153"/>
      <c r="Q155" s="154"/>
    </row>
    <row r="156" spans="1:21" ht="12.6" customHeight="1" x14ac:dyDescent="0.3">
      <c r="A156" s="43" t="s">
        <v>69</v>
      </c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</row>
    <row r="157" spans="1:21" ht="12.6" customHeight="1" x14ac:dyDescent="0.3">
      <c r="A157" s="16" t="s">
        <v>70</v>
      </c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</row>
    <row r="158" spans="1:21" ht="12.6" customHeight="1" x14ac:dyDescent="0.3">
      <c r="A158" s="16" t="s">
        <v>71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</row>
    <row r="159" spans="1:21" ht="12.6" customHeight="1" x14ac:dyDescent="0.3">
      <c r="A159" s="16" t="s">
        <v>179</v>
      </c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</row>
    <row r="160" spans="1:21" ht="12.6" customHeight="1" x14ac:dyDescent="0.3">
      <c r="A160" s="16" t="s">
        <v>73</v>
      </c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</row>
    <row r="161" spans="1:21" ht="12.6" customHeight="1" x14ac:dyDescent="0.3">
      <c r="A161" s="16" t="s">
        <v>74</v>
      </c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</row>
    <row r="162" spans="1:21" ht="12.6" customHeight="1" x14ac:dyDescent="0.3">
      <c r="A162" s="18" t="s">
        <v>75</v>
      </c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</row>
    <row r="163" spans="1:21" ht="12.6" customHeight="1" x14ac:dyDescent="0.3">
      <c r="A163" s="44"/>
      <c r="B163" s="45"/>
      <c r="C163" s="46"/>
      <c r="D163" s="47"/>
      <c r="E163" s="47"/>
      <c r="F163" s="47"/>
      <c r="G163" s="47"/>
      <c r="H163" s="47"/>
      <c r="I163" s="48"/>
      <c r="J163" s="48"/>
      <c r="K163" s="48"/>
      <c r="L163" s="53"/>
      <c r="M163" s="44"/>
      <c r="N163" s="44"/>
      <c r="O163" s="51"/>
      <c r="P163" s="51"/>
      <c r="Q163" s="51"/>
      <c r="R163">
        <v>95</v>
      </c>
      <c r="S163">
        <v>95</v>
      </c>
      <c r="T163">
        <v>55</v>
      </c>
      <c r="U163">
        <v>30</v>
      </c>
    </row>
    <row r="164" spans="1:21" ht="12.6" customHeight="1" x14ac:dyDescent="0.3">
      <c r="A164" s="44"/>
      <c r="B164" s="45"/>
      <c r="C164" s="46"/>
      <c r="D164" s="47"/>
      <c r="E164" s="47"/>
      <c r="F164" s="47"/>
      <c r="G164" s="47"/>
      <c r="H164" s="47"/>
      <c r="I164" s="48"/>
      <c r="J164" s="48"/>
      <c r="K164" s="48"/>
      <c r="L164" s="53"/>
      <c r="M164" s="44"/>
      <c r="N164" s="44"/>
      <c r="O164" s="51"/>
      <c r="P164" s="51"/>
      <c r="Q164" s="51"/>
    </row>
    <row r="165" spans="1:21" ht="12.6" customHeight="1" x14ac:dyDescent="0.3">
      <c r="A165" s="57"/>
      <c r="B165" s="58"/>
      <c r="C165" s="58"/>
      <c r="D165" s="58"/>
      <c r="E165" s="58"/>
      <c r="F165" s="58"/>
      <c r="G165" s="59"/>
      <c r="H165" s="17" t="s">
        <v>0</v>
      </c>
      <c r="I165" s="17" t="s">
        <v>1</v>
      </c>
      <c r="J165" s="17" t="s">
        <v>2</v>
      </c>
      <c r="K165" s="17" t="s">
        <v>3</v>
      </c>
      <c r="L165" s="17" t="s">
        <v>4</v>
      </c>
      <c r="M165" s="65"/>
      <c r="N165" s="66"/>
      <c r="O165" s="66"/>
      <c r="P165" s="66"/>
      <c r="Q165" s="67"/>
    </row>
    <row r="166" spans="1:21" ht="12.6" customHeight="1" x14ac:dyDescent="0.3">
      <c r="A166" s="60" t="s">
        <v>5</v>
      </c>
      <c r="B166" s="13"/>
      <c r="C166" s="13"/>
      <c r="D166" s="13"/>
      <c r="E166" s="13"/>
      <c r="F166" s="13"/>
      <c r="G166" s="61"/>
      <c r="H166" s="167" t="s">
        <v>127</v>
      </c>
      <c r="I166" s="5" t="s">
        <v>104</v>
      </c>
      <c r="J166" s="37" t="s">
        <v>105</v>
      </c>
      <c r="K166" s="5" t="s">
        <v>106</v>
      </c>
      <c r="L166" s="5" t="s">
        <v>107</v>
      </c>
      <c r="M166" s="68"/>
      <c r="Q166" s="69"/>
    </row>
    <row r="167" spans="1:21" x14ac:dyDescent="0.3">
      <c r="A167" s="60" t="s">
        <v>205</v>
      </c>
      <c r="B167" s="13"/>
      <c r="C167" s="13"/>
      <c r="D167" s="13"/>
      <c r="E167" s="13"/>
      <c r="F167" s="13"/>
      <c r="G167" s="61"/>
      <c r="H167" s="168"/>
      <c r="I167" s="7" t="s">
        <v>108</v>
      </c>
      <c r="J167" s="36" t="s">
        <v>184</v>
      </c>
      <c r="K167" s="7" t="s">
        <v>185</v>
      </c>
      <c r="L167" s="7" t="s">
        <v>190</v>
      </c>
      <c r="M167" s="68"/>
      <c r="Q167" s="69"/>
    </row>
    <row r="168" spans="1:21" x14ac:dyDescent="0.3">
      <c r="A168" s="60" t="s">
        <v>204</v>
      </c>
      <c r="B168" s="13"/>
      <c r="C168" s="13"/>
      <c r="D168" s="13"/>
      <c r="E168" s="13"/>
      <c r="F168" s="13"/>
      <c r="G168" s="61"/>
      <c r="H168" s="168"/>
      <c r="I168" s="7" t="s">
        <v>186</v>
      </c>
      <c r="J168" s="36" t="s">
        <v>109</v>
      </c>
      <c r="K168" s="7" t="s">
        <v>189</v>
      </c>
      <c r="L168" s="7"/>
      <c r="M168" s="68"/>
      <c r="Q168" s="69"/>
    </row>
    <row r="169" spans="1:21" x14ac:dyDescent="0.3">
      <c r="A169" s="60" t="s">
        <v>203</v>
      </c>
      <c r="B169" s="13"/>
      <c r="C169" s="13"/>
      <c r="D169" s="13"/>
      <c r="E169" s="13"/>
      <c r="F169" s="13"/>
      <c r="G169" s="61"/>
      <c r="H169" s="168"/>
      <c r="I169" s="7" t="s">
        <v>110</v>
      </c>
      <c r="J169" s="36" t="s">
        <v>187</v>
      </c>
      <c r="K169" s="7"/>
      <c r="L169" s="7"/>
      <c r="M169" s="68"/>
      <c r="Q169" s="69"/>
    </row>
    <row r="170" spans="1:21" x14ac:dyDescent="0.3">
      <c r="A170" s="87" t="s">
        <v>22</v>
      </c>
      <c r="B170" s="88"/>
      <c r="C170" s="88"/>
      <c r="D170" s="88"/>
      <c r="E170" s="88"/>
      <c r="F170" s="88"/>
      <c r="G170" s="89"/>
      <c r="H170" s="168"/>
      <c r="I170" s="9" t="s">
        <v>188</v>
      </c>
      <c r="J170" s="36"/>
      <c r="K170" s="7"/>
      <c r="L170" s="7" t="s">
        <v>191</v>
      </c>
      <c r="M170" s="68"/>
      <c r="Q170" s="69"/>
    </row>
    <row r="171" spans="1:21" x14ac:dyDescent="0.3">
      <c r="A171" s="60"/>
      <c r="B171" s="13"/>
      <c r="C171" s="13"/>
      <c r="D171" s="13"/>
      <c r="E171" s="13"/>
      <c r="F171" s="13"/>
      <c r="G171" s="61"/>
      <c r="H171" s="90" t="s">
        <v>20</v>
      </c>
      <c r="I171" s="93">
        <v>2</v>
      </c>
      <c r="J171" s="92">
        <v>3</v>
      </c>
      <c r="K171" s="92">
        <v>4</v>
      </c>
      <c r="L171" s="92" t="s">
        <v>21</v>
      </c>
      <c r="M171" s="68"/>
      <c r="Q171" s="69"/>
    </row>
    <row r="172" spans="1:21" x14ac:dyDescent="0.3">
      <c r="A172" s="87"/>
      <c r="B172" s="88"/>
      <c r="C172" s="88"/>
      <c r="D172" s="88"/>
      <c r="E172" s="88"/>
      <c r="F172" s="88"/>
      <c r="G172" s="89"/>
      <c r="H172" s="86"/>
      <c r="I172" s="93"/>
      <c r="J172" s="93"/>
      <c r="K172" s="93"/>
      <c r="L172" s="93"/>
      <c r="M172" s="68"/>
      <c r="N172" s="95" t="s">
        <v>111</v>
      </c>
      <c r="O172" s="95"/>
      <c r="P172" s="95"/>
      <c r="Q172" s="70"/>
    </row>
    <row r="173" spans="1:21" x14ac:dyDescent="0.3">
      <c r="A173" s="60"/>
      <c r="B173" s="13"/>
      <c r="C173" s="13"/>
      <c r="D173" s="13"/>
      <c r="E173" s="13"/>
      <c r="F173" s="13"/>
      <c r="G173" s="61"/>
      <c r="H173" s="86"/>
      <c r="I173" s="93"/>
      <c r="J173" s="93"/>
      <c r="K173" s="93"/>
      <c r="L173" s="93"/>
      <c r="M173" s="68"/>
      <c r="N173" s="96" t="s">
        <v>112</v>
      </c>
      <c r="O173" s="96"/>
      <c r="P173" s="96"/>
      <c r="Q173" s="71"/>
    </row>
    <row r="174" spans="1:21" x14ac:dyDescent="0.3">
      <c r="A174" s="62"/>
      <c r="B174" s="63"/>
      <c r="C174" s="63"/>
      <c r="D174" s="63"/>
      <c r="E174" s="63"/>
      <c r="F174" s="63"/>
      <c r="G174" s="64"/>
      <c r="H174" s="91"/>
      <c r="I174" s="94"/>
      <c r="J174" s="94"/>
      <c r="K174" s="94"/>
      <c r="L174" s="94"/>
      <c r="M174" s="72"/>
      <c r="N174" s="73"/>
      <c r="O174" s="73"/>
      <c r="P174" s="73"/>
      <c r="Q174" s="74"/>
    </row>
    <row r="175" spans="1:21" x14ac:dyDescent="0.3">
      <c r="A175" s="97" t="s">
        <v>25</v>
      </c>
      <c r="B175" s="97" t="s">
        <v>26</v>
      </c>
      <c r="C175" s="97" t="s">
        <v>27</v>
      </c>
      <c r="D175" s="97" t="s">
        <v>28</v>
      </c>
      <c r="E175" s="103" t="s">
        <v>0</v>
      </c>
      <c r="F175" s="104"/>
      <c r="G175" s="104"/>
      <c r="H175" s="105"/>
      <c r="I175" s="161" t="s">
        <v>29</v>
      </c>
      <c r="J175" s="162"/>
      <c r="K175" s="162"/>
      <c r="L175" s="163"/>
      <c r="M175" s="109" t="s">
        <v>30</v>
      </c>
      <c r="N175" s="110"/>
      <c r="O175" s="110"/>
      <c r="P175" s="110"/>
      <c r="Q175" s="111"/>
    </row>
    <row r="176" spans="1:21" x14ac:dyDescent="0.3">
      <c r="A176" s="98"/>
      <c r="B176" s="98"/>
      <c r="C176" s="98"/>
      <c r="D176" s="98"/>
      <c r="E176" s="106"/>
      <c r="F176" s="107"/>
      <c r="G176" s="107"/>
      <c r="H176" s="108"/>
      <c r="I176" s="159" t="s">
        <v>31</v>
      </c>
      <c r="J176" s="160"/>
      <c r="K176" s="42" t="s">
        <v>32</v>
      </c>
      <c r="L176" s="42" t="s">
        <v>33</v>
      </c>
      <c r="M176" s="112"/>
      <c r="N176" s="113"/>
      <c r="O176" s="113"/>
      <c r="P176" s="113"/>
      <c r="Q176" s="114"/>
    </row>
    <row r="177" spans="1:17" ht="40.799999999999997" x14ac:dyDescent="0.3">
      <c r="A177" s="99"/>
      <c r="B177" s="99"/>
      <c r="C177" s="99"/>
      <c r="D177" s="99"/>
      <c r="E177" s="42" t="s">
        <v>1</v>
      </c>
      <c r="F177" s="42" t="s">
        <v>2</v>
      </c>
      <c r="G177" s="42" t="s">
        <v>3</v>
      </c>
      <c r="H177" s="42" t="s">
        <v>4</v>
      </c>
      <c r="I177" s="12" t="s">
        <v>34</v>
      </c>
      <c r="J177" s="12"/>
      <c r="K177" s="12" t="s">
        <v>35</v>
      </c>
      <c r="L177" s="12" t="s">
        <v>36</v>
      </c>
      <c r="M177" s="25" t="s">
        <v>37</v>
      </c>
      <c r="N177" s="25" t="s">
        <v>38</v>
      </c>
      <c r="O177" s="115" t="s">
        <v>39</v>
      </c>
      <c r="P177" s="116"/>
      <c r="Q177" s="117"/>
    </row>
    <row r="178" spans="1:17" x14ac:dyDescent="0.3">
      <c r="A178" s="118">
        <v>17</v>
      </c>
      <c r="B178" s="121" t="s">
        <v>145</v>
      </c>
      <c r="C178" s="169" t="s">
        <v>146</v>
      </c>
      <c r="D178" s="38" t="s">
        <v>147</v>
      </c>
      <c r="E178" s="39" t="s">
        <v>148</v>
      </c>
      <c r="F178" s="39" t="s">
        <v>149</v>
      </c>
      <c r="G178" s="39" t="s">
        <v>150</v>
      </c>
      <c r="H178" s="39" t="s">
        <v>151</v>
      </c>
      <c r="I178" s="124">
        <v>0.1</v>
      </c>
      <c r="J178" s="124">
        <v>0.05</v>
      </c>
      <c r="K178" s="124">
        <v>0.2</v>
      </c>
      <c r="L178" s="172" t="s">
        <v>152</v>
      </c>
      <c r="M178" s="118" t="s">
        <v>43</v>
      </c>
      <c r="N178" s="118" t="s">
        <v>44</v>
      </c>
      <c r="O178" s="175" t="s">
        <v>177</v>
      </c>
      <c r="P178" s="176"/>
      <c r="Q178" s="177"/>
    </row>
    <row r="179" spans="1:17" x14ac:dyDescent="0.3">
      <c r="A179" s="119"/>
      <c r="B179" s="122"/>
      <c r="C179" s="170"/>
      <c r="D179" s="40" t="s">
        <v>153</v>
      </c>
      <c r="E179" s="41" t="s">
        <v>154</v>
      </c>
      <c r="F179" s="41" t="s">
        <v>154</v>
      </c>
      <c r="G179" s="41" t="s">
        <v>148</v>
      </c>
      <c r="H179" s="41" t="s">
        <v>151</v>
      </c>
      <c r="I179" s="125"/>
      <c r="J179" s="125"/>
      <c r="K179" s="125"/>
      <c r="L179" s="173"/>
      <c r="M179" s="119"/>
      <c r="N179" s="119"/>
      <c r="O179" s="178"/>
      <c r="P179" s="179"/>
      <c r="Q179" s="180"/>
    </row>
    <row r="180" spans="1:17" x14ac:dyDescent="0.3">
      <c r="A180" s="119"/>
      <c r="B180" s="122"/>
      <c r="C180" s="170"/>
      <c r="D180" s="28" t="s">
        <v>113</v>
      </c>
      <c r="E180" s="28">
        <f t="shared" ref="E180:E185" si="36">+E181+$R$154</f>
        <v>1950</v>
      </c>
      <c r="F180" s="28">
        <f t="shared" ref="F180:F185" si="37">+F181+$S$154</f>
        <v>2350</v>
      </c>
      <c r="G180" s="28">
        <f t="shared" ref="G180:G185" si="38">+G181+$T$154</f>
        <v>2900</v>
      </c>
      <c r="H180" s="28">
        <f t="shared" ref="H180:H185" si="39">+H181+$U$154</f>
        <v>3800</v>
      </c>
      <c r="I180" s="125"/>
      <c r="J180" s="125"/>
      <c r="K180" s="125"/>
      <c r="L180" s="173"/>
      <c r="M180" s="119"/>
      <c r="N180" s="119"/>
      <c r="O180" s="178"/>
      <c r="P180" s="179"/>
      <c r="Q180" s="180"/>
    </row>
    <row r="181" spans="1:17" x14ac:dyDescent="0.3">
      <c r="A181" s="119"/>
      <c r="B181" s="122"/>
      <c r="C181" s="170"/>
      <c r="D181" s="28" t="s">
        <v>114</v>
      </c>
      <c r="E181" s="28">
        <f t="shared" si="36"/>
        <v>1875</v>
      </c>
      <c r="F181" s="28">
        <f t="shared" si="37"/>
        <v>2250</v>
      </c>
      <c r="G181" s="28">
        <f t="shared" si="38"/>
        <v>2775</v>
      </c>
      <c r="H181" s="28">
        <f t="shared" si="39"/>
        <v>3650</v>
      </c>
      <c r="I181" s="125"/>
      <c r="J181" s="125"/>
      <c r="K181" s="125"/>
      <c r="L181" s="173"/>
      <c r="M181" s="119"/>
      <c r="N181" s="119"/>
      <c r="O181" s="178"/>
      <c r="P181" s="179"/>
      <c r="Q181" s="180"/>
    </row>
    <row r="182" spans="1:17" x14ac:dyDescent="0.3">
      <c r="A182" s="119"/>
      <c r="B182" s="122"/>
      <c r="C182" s="170"/>
      <c r="D182" s="28" t="s">
        <v>115</v>
      </c>
      <c r="E182" s="28">
        <f t="shared" si="36"/>
        <v>1800</v>
      </c>
      <c r="F182" s="28">
        <f t="shared" si="37"/>
        <v>2150</v>
      </c>
      <c r="G182" s="28">
        <f t="shared" si="38"/>
        <v>2650</v>
      </c>
      <c r="H182" s="28">
        <f t="shared" si="39"/>
        <v>3500</v>
      </c>
      <c r="I182" s="125"/>
      <c r="J182" s="125"/>
      <c r="K182" s="125"/>
      <c r="L182" s="173"/>
      <c r="M182" s="119"/>
      <c r="N182" s="119"/>
      <c r="O182" s="178"/>
      <c r="P182" s="179"/>
      <c r="Q182" s="180"/>
    </row>
    <row r="183" spans="1:17" x14ac:dyDescent="0.3">
      <c r="A183" s="119"/>
      <c r="B183" s="122"/>
      <c r="C183" s="170"/>
      <c r="D183" s="28" t="s">
        <v>116</v>
      </c>
      <c r="E183" s="28">
        <f t="shared" si="36"/>
        <v>1725</v>
      </c>
      <c r="F183" s="28">
        <f t="shared" si="37"/>
        <v>2050</v>
      </c>
      <c r="G183" s="28">
        <f t="shared" si="38"/>
        <v>2525</v>
      </c>
      <c r="H183" s="28">
        <f t="shared" si="39"/>
        <v>3350</v>
      </c>
      <c r="I183" s="125"/>
      <c r="J183" s="125"/>
      <c r="K183" s="125"/>
      <c r="L183" s="173"/>
      <c r="M183" s="119"/>
      <c r="N183" s="119"/>
      <c r="O183" s="178"/>
      <c r="P183" s="179"/>
      <c r="Q183" s="180"/>
    </row>
    <row r="184" spans="1:17" x14ac:dyDescent="0.3">
      <c r="A184" s="119"/>
      <c r="B184" s="122"/>
      <c r="C184" s="170"/>
      <c r="D184" s="28" t="s">
        <v>117</v>
      </c>
      <c r="E184" s="28">
        <f t="shared" si="36"/>
        <v>1650</v>
      </c>
      <c r="F184" s="28">
        <f t="shared" si="37"/>
        <v>1950</v>
      </c>
      <c r="G184" s="28">
        <f t="shared" si="38"/>
        <v>2400</v>
      </c>
      <c r="H184" s="28">
        <f t="shared" si="39"/>
        <v>3200</v>
      </c>
      <c r="I184" s="125"/>
      <c r="J184" s="125"/>
      <c r="K184" s="125"/>
      <c r="L184" s="173"/>
      <c r="M184" s="119"/>
      <c r="N184" s="119"/>
      <c r="O184" s="178"/>
      <c r="P184" s="179"/>
      <c r="Q184" s="180"/>
    </row>
    <row r="185" spans="1:17" x14ac:dyDescent="0.3">
      <c r="A185" s="119"/>
      <c r="B185" s="122"/>
      <c r="C185" s="170"/>
      <c r="D185" s="28" t="s">
        <v>118</v>
      </c>
      <c r="E185" s="28">
        <f t="shared" si="36"/>
        <v>1575</v>
      </c>
      <c r="F185" s="28">
        <f t="shared" si="37"/>
        <v>1850</v>
      </c>
      <c r="G185" s="28">
        <f t="shared" si="38"/>
        <v>2275</v>
      </c>
      <c r="H185" s="28">
        <f t="shared" si="39"/>
        <v>3050</v>
      </c>
      <c r="I185" s="125"/>
      <c r="J185" s="125"/>
      <c r="K185" s="125"/>
      <c r="L185" s="173"/>
      <c r="M185" s="119"/>
      <c r="N185" s="119"/>
      <c r="O185" s="178"/>
      <c r="P185" s="179"/>
      <c r="Q185" s="180"/>
    </row>
    <row r="186" spans="1:17" x14ac:dyDescent="0.3">
      <c r="A186" s="120"/>
      <c r="B186" s="123"/>
      <c r="C186" s="171"/>
      <c r="D186" s="29" t="s">
        <v>155</v>
      </c>
      <c r="E186" s="29">
        <v>1500</v>
      </c>
      <c r="F186" s="29">
        <v>1750</v>
      </c>
      <c r="G186" s="29">
        <v>2150</v>
      </c>
      <c r="H186" s="29">
        <v>2900</v>
      </c>
      <c r="I186" s="126"/>
      <c r="J186" s="126"/>
      <c r="K186" s="126"/>
      <c r="L186" s="174"/>
      <c r="M186" s="120"/>
      <c r="N186" s="120"/>
      <c r="O186" s="181"/>
      <c r="P186" s="182"/>
      <c r="Q186" s="183"/>
    </row>
    <row r="187" spans="1:17" x14ac:dyDescent="0.3">
      <c r="A187" s="118">
        <v>18</v>
      </c>
      <c r="B187" s="184" t="s">
        <v>156</v>
      </c>
      <c r="C187" s="169" t="s">
        <v>157</v>
      </c>
      <c r="D187" s="27" t="s">
        <v>122</v>
      </c>
      <c r="E187" s="27">
        <f t="shared" ref="E187:E193" si="40">+E188+$R$163</f>
        <v>2110</v>
      </c>
      <c r="F187" s="27">
        <f t="shared" ref="F187:F193" si="41">+F188+$S$163</f>
        <v>2310</v>
      </c>
      <c r="G187" s="27">
        <f t="shared" ref="G187:G193" si="42">+G188+$T$163</f>
        <v>2590</v>
      </c>
      <c r="H187" s="27">
        <f t="shared" ref="H187:H193" si="43">+H188+$U$163</f>
        <v>3440</v>
      </c>
      <c r="I187" s="124" t="s">
        <v>158</v>
      </c>
      <c r="J187" s="124">
        <v>0.05</v>
      </c>
      <c r="K187" s="124" t="s">
        <v>159</v>
      </c>
      <c r="L187" s="124" t="s">
        <v>159</v>
      </c>
      <c r="M187" s="118" t="s">
        <v>43</v>
      </c>
      <c r="N187" s="118" t="s">
        <v>44</v>
      </c>
      <c r="O187" s="175" t="s">
        <v>168</v>
      </c>
      <c r="P187" s="176"/>
      <c r="Q187" s="177"/>
    </row>
    <row r="188" spans="1:17" x14ac:dyDescent="0.3">
      <c r="A188" s="119"/>
      <c r="B188" s="185"/>
      <c r="C188" s="170"/>
      <c r="D188" s="28" t="s">
        <v>123</v>
      </c>
      <c r="E188" s="28">
        <f t="shared" si="40"/>
        <v>2015</v>
      </c>
      <c r="F188" s="28">
        <f t="shared" si="41"/>
        <v>2215</v>
      </c>
      <c r="G188" s="28">
        <f t="shared" si="42"/>
        <v>2535</v>
      </c>
      <c r="H188" s="28">
        <f t="shared" si="43"/>
        <v>3410</v>
      </c>
      <c r="I188" s="125"/>
      <c r="J188" s="125"/>
      <c r="K188" s="125"/>
      <c r="L188" s="125"/>
      <c r="M188" s="119"/>
      <c r="N188" s="119"/>
      <c r="O188" s="178"/>
      <c r="P188" s="179"/>
      <c r="Q188" s="180"/>
    </row>
    <row r="189" spans="1:17" x14ac:dyDescent="0.3">
      <c r="A189" s="119"/>
      <c r="B189" s="185"/>
      <c r="C189" s="170"/>
      <c r="D189" s="28" t="s">
        <v>113</v>
      </c>
      <c r="E189" s="28">
        <f t="shared" si="40"/>
        <v>1920</v>
      </c>
      <c r="F189" s="28">
        <f t="shared" si="41"/>
        <v>2120</v>
      </c>
      <c r="G189" s="28">
        <f t="shared" si="42"/>
        <v>2480</v>
      </c>
      <c r="H189" s="28">
        <f t="shared" si="43"/>
        <v>3380</v>
      </c>
      <c r="I189" s="125"/>
      <c r="J189" s="125"/>
      <c r="K189" s="125"/>
      <c r="L189" s="125"/>
      <c r="M189" s="119"/>
      <c r="N189" s="119"/>
      <c r="O189" s="178"/>
      <c r="P189" s="179"/>
      <c r="Q189" s="180"/>
    </row>
    <row r="190" spans="1:17" x14ac:dyDescent="0.3">
      <c r="A190" s="119"/>
      <c r="B190" s="185"/>
      <c r="C190" s="170"/>
      <c r="D190" s="28" t="s">
        <v>114</v>
      </c>
      <c r="E190" s="28">
        <f t="shared" si="40"/>
        <v>1825</v>
      </c>
      <c r="F190" s="28">
        <f t="shared" si="41"/>
        <v>2025</v>
      </c>
      <c r="G190" s="28">
        <f t="shared" si="42"/>
        <v>2425</v>
      </c>
      <c r="H190" s="28">
        <f t="shared" si="43"/>
        <v>3350</v>
      </c>
      <c r="I190" s="125"/>
      <c r="J190" s="125"/>
      <c r="K190" s="125"/>
      <c r="L190" s="125"/>
      <c r="M190" s="119"/>
      <c r="N190" s="119"/>
      <c r="O190" s="178"/>
      <c r="P190" s="179"/>
      <c r="Q190" s="180"/>
    </row>
    <row r="191" spans="1:17" x14ac:dyDescent="0.3">
      <c r="A191" s="119"/>
      <c r="B191" s="185"/>
      <c r="C191" s="170"/>
      <c r="D191" s="28" t="s">
        <v>115</v>
      </c>
      <c r="E191" s="28">
        <f t="shared" si="40"/>
        <v>1730</v>
      </c>
      <c r="F191" s="28">
        <f t="shared" si="41"/>
        <v>1930</v>
      </c>
      <c r="G191" s="28">
        <f t="shared" si="42"/>
        <v>2370</v>
      </c>
      <c r="H191" s="28">
        <f t="shared" si="43"/>
        <v>3320</v>
      </c>
      <c r="I191" s="125"/>
      <c r="J191" s="125"/>
      <c r="K191" s="125"/>
      <c r="L191" s="125"/>
      <c r="M191" s="119"/>
      <c r="N191" s="119"/>
      <c r="O191" s="178"/>
      <c r="P191" s="179"/>
      <c r="Q191" s="180"/>
    </row>
    <row r="192" spans="1:17" x14ac:dyDescent="0.3">
      <c r="A192" s="119"/>
      <c r="B192" s="185"/>
      <c r="C192" s="170"/>
      <c r="D192" s="28" t="s">
        <v>116</v>
      </c>
      <c r="E192" s="28">
        <f t="shared" si="40"/>
        <v>1635</v>
      </c>
      <c r="F192" s="28">
        <f t="shared" si="41"/>
        <v>1835</v>
      </c>
      <c r="G192" s="28">
        <f t="shared" si="42"/>
        <v>2315</v>
      </c>
      <c r="H192" s="28">
        <f t="shared" si="43"/>
        <v>3290</v>
      </c>
      <c r="I192" s="125"/>
      <c r="J192" s="125"/>
      <c r="K192" s="125"/>
      <c r="L192" s="125"/>
      <c r="M192" s="119"/>
      <c r="N192" s="119"/>
      <c r="O192" s="178"/>
      <c r="P192" s="179"/>
      <c r="Q192" s="180"/>
    </row>
    <row r="193" spans="1:17" x14ac:dyDescent="0.3">
      <c r="A193" s="119"/>
      <c r="B193" s="185"/>
      <c r="C193" s="170"/>
      <c r="D193" s="28" t="s">
        <v>117</v>
      </c>
      <c r="E193" s="28">
        <f t="shared" si="40"/>
        <v>1540</v>
      </c>
      <c r="F193" s="28">
        <f t="shared" si="41"/>
        <v>1740</v>
      </c>
      <c r="G193" s="28">
        <f t="shared" si="42"/>
        <v>2260</v>
      </c>
      <c r="H193" s="28">
        <f t="shared" si="43"/>
        <v>3260</v>
      </c>
      <c r="I193" s="125"/>
      <c r="J193" s="125"/>
      <c r="K193" s="125"/>
      <c r="L193" s="125"/>
      <c r="M193" s="119"/>
      <c r="N193" s="119"/>
      <c r="O193" s="178"/>
      <c r="P193" s="179"/>
      <c r="Q193" s="180"/>
    </row>
    <row r="194" spans="1:17" x14ac:dyDescent="0.3">
      <c r="A194" s="119"/>
      <c r="B194" s="185"/>
      <c r="C194" s="170"/>
      <c r="D194" s="28" t="s">
        <v>118</v>
      </c>
      <c r="E194" s="28">
        <f>+E195+$R$163</f>
        <v>1445</v>
      </c>
      <c r="F194" s="28">
        <f>+F195+$S$163</f>
        <v>1645</v>
      </c>
      <c r="G194" s="28">
        <f>+G195+$T$163</f>
        <v>2205</v>
      </c>
      <c r="H194" s="28">
        <f>+H195+$U$163</f>
        <v>3230</v>
      </c>
      <c r="I194" s="125"/>
      <c r="J194" s="125"/>
      <c r="K194" s="125"/>
      <c r="L194" s="125"/>
      <c r="M194" s="119"/>
      <c r="N194" s="119"/>
      <c r="O194" s="178"/>
      <c r="P194" s="179"/>
      <c r="Q194" s="180"/>
    </row>
    <row r="195" spans="1:17" x14ac:dyDescent="0.3">
      <c r="A195" s="120"/>
      <c r="B195" s="186"/>
      <c r="C195" s="171"/>
      <c r="D195" s="29" t="s">
        <v>155</v>
      </c>
      <c r="E195" s="29">
        <v>1350</v>
      </c>
      <c r="F195" s="29">
        <v>1550</v>
      </c>
      <c r="G195" s="29">
        <v>2150</v>
      </c>
      <c r="H195" s="29">
        <v>3200</v>
      </c>
      <c r="I195" s="126"/>
      <c r="J195" s="126"/>
      <c r="K195" s="126"/>
      <c r="L195" s="126"/>
      <c r="M195" s="120"/>
      <c r="N195" s="120"/>
      <c r="O195" s="181"/>
      <c r="P195" s="182"/>
      <c r="Q195" s="183"/>
    </row>
    <row r="196" spans="1:17" x14ac:dyDescent="0.3">
      <c r="A196" s="14" t="s">
        <v>69</v>
      </c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6"/>
      <c r="P196" s="16"/>
    </row>
    <row r="197" spans="1:17" x14ac:dyDescent="0.3">
      <c r="A197" s="16" t="s">
        <v>70</v>
      </c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</row>
    <row r="198" spans="1:17" x14ac:dyDescent="0.3">
      <c r="A198" s="16" t="s">
        <v>71</v>
      </c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</row>
    <row r="199" spans="1:17" x14ac:dyDescent="0.3">
      <c r="A199" s="16" t="s">
        <v>179</v>
      </c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</row>
    <row r="200" spans="1:17" x14ac:dyDescent="0.3">
      <c r="A200" s="16" t="s">
        <v>73</v>
      </c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</row>
    <row r="201" spans="1:17" x14ac:dyDescent="0.3">
      <c r="A201" s="16" t="s">
        <v>74</v>
      </c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</row>
    <row r="202" spans="1:17" x14ac:dyDescent="0.3">
      <c r="A202" s="18" t="s">
        <v>75</v>
      </c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</row>
  </sheetData>
  <mergeCells count="248">
    <mergeCell ref="C149:C153"/>
    <mergeCell ref="D175:D177"/>
    <mergeCell ref="A170:G170"/>
    <mergeCell ref="H171:H174"/>
    <mergeCell ref="I171:I174"/>
    <mergeCell ref="J171:J174"/>
    <mergeCell ref="K171:K174"/>
    <mergeCell ref="I175:L175"/>
    <mergeCell ref="M175:Q176"/>
    <mergeCell ref="I176:J176"/>
    <mergeCell ref="O177:Q177"/>
    <mergeCell ref="H166:H170"/>
    <mergeCell ref="O187:Q195"/>
    <mergeCell ref="L171:L174"/>
    <mergeCell ref="O149:Q153"/>
    <mergeCell ref="O154:Q154"/>
    <mergeCell ref="O155:Q155"/>
    <mergeCell ref="E175:H176"/>
    <mergeCell ref="A187:A195"/>
    <mergeCell ref="B187:B195"/>
    <mergeCell ref="C187:C195"/>
    <mergeCell ref="I187:I195"/>
    <mergeCell ref="J187:J195"/>
    <mergeCell ref="K187:K195"/>
    <mergeCell ref="L187:L195"/>
    <mergeCell ref="M187:M195"/>
    <mergeCell ref="N187:N195"/>
    <mergeCell ref="A172:G172"/>
    <mergeCell ref="N172:P172"/>
    <mergeCell ref="N173:P173"/>
    <mergeCell ref="A175:A177"/>
    <mergeCell ref="B175:B177"/>
    <mergeCell ref="C175:C177"/>
    <mergeCell ref="A149:A153"/>
    <mergeCell ref="B149:B153"/>
    <mergeCell ref="A178:A186"/>
    <mergeCell ref="I144:I148"/>
    <mergeCell ref="J144:J148"/>
    <mergeCell ref="K144:K148"/>
    <mergeCell ref="L144:L148"/>
    <mergeCell ref="M144:M148"/>
    <mergeCell ref="N144:N148"/>
    <mergeCell ref="O178:Q186"/>
    <mergeCell ref="A135:A143"/>
    <mergeCell ref="B135:B143"/>
    <mergeCell ref="C135:C143"/>
    <mergeCell ref="I135:I143"/>
    <mergeCell ref="A144:A148"/>
    <mergeCell ref="B144:B148"/>
    <mergeCell ref="J135:J143"/>
    <mergeCell ref="K135:K143"/>
    <mergeCell ref="L135:L143"/>
    <mergeCell ref="C144:C148"/>
    <mergeCell ref="O144:Q148"/>
    <mergeCell ref="L149:L153"/>
    <mergeCell ref="M149:M153"/>
    <mergeCell ref="J149:J153"/>
    <mergeCell ref="K149:K153"/>
    <mergeCell ref="N149:N153"/>
    <mergeCell ref="I149:I153"/>
    <mergeCell ref="B178:B186"/>
    <mergeCell ref="C178:C186"/>
    <mergeCell ref="I178:I186"/>
    <mergeCell ref="J178:J186"/>
    <mergeCell ref="K178:K186"/>
    <mergeCell ref="L178:L186"/>
    <mergeCell ref="M178:M186"/>
    <mergeCell ref="N178:N186"/>
    <mergeCell ref="H2:H6"/>
    <mergeCell ref="A8:G8"/>
    <mergeCell ref="N8:P8"/>
    <mergeCell ref="N9:P9"/>
    <mergeCell ref="A11:A13"/>
    <mergeCell ref="B11:B13"/>
    <mergeCell ref="C11:C13"/>
    <mergeCell ref="D11:D13"/>
    <mergeCell ref="E11:H12"/>
    <mergeCell ref="I11:L11"/>
    <mergeCell ref="M11:Q12"/>
    <mergeCell ref="I12:J12"/>
    <mergeCell ref="O13:Q13"/>
    <mergeCell ref="A6:G6"/>
    <mergeCell ref="H7:H10"/>
    <mergeCell ref="I7:I10"/>
    <mergeCell ref="J7:J10"/>
    <mergeCell ref="K7:K10"/>
    <mergeCell ref="L7:L10"/>
    <mergeCell ref="M23:M29"/>
    <mergeCell ref="N23:N29"/>
    <mergeCell ref="O23:Q29"/>
    <mergeCell ref="A14:A22"/>
    <mergeCell ref="B14:B22"/>
    <mergeCell ref="C14:C22"/>
    <mergeCell ref="I14:I22"/>
    <mergeCell ref="J14:J22"/>
    <mergeCell ref="K14:K22"/>
    <mergeCell ref="L14:L22"/>
    <mergeCell ref="M14:M22"/>
    <mergeCell ref="N14:N22"/>
    <mergeCell ref="O14:Q22"/>
    <mergeCell ref="A23:A29"/>
    <mergeCell ref="B23:B29"/>
    <mergeCell ref="C23:C29"/>
    <mergeCell ref="I23:I29"/>
    <mergeCell ref="J23:J29"/>
    <mergeCell ref="K23:K29"/>
    <mergeCell ref="L23:L29"/>
    <mergeCell ref="A30:A36"/>
    <mergeCell ref="B30:B36"/>
    <mergeCell ref="C30:C36"/>
    <mergeCell ref="I30:I36"/>
    <mergeCell ref="J30:J36"/>
    <mergeCell ref="K30:K36"/>
    <mergeCell ref="L30:L36"/>
    <mergeCell ref="M30:M36"/>
    <mergeCell ref="N30:N36"/>
    <mergeCell ref="A62:G62"/>
    <mergeCell ref="A44:A48"/>
    <mergeCell ref="B44:B48"/>
    <mergeCell ref="A67:A69"/>
    <mergeCell ref="B67:B69"/>
    <mergeCell ref="C67:C69"/>
    <mergeCell ref="D67:D69"/>
    <mergeCell ref="A70:A74"/>
    <mergeCell ref="A37:A43"/>
    <mergeCell ref="B37:B43"/>
    <mergeCell ref="C37:C43"/>
    <mergeCell ref="C44:C48"/>
    <mergeCell ref="A90:A94"/>
    <mergeCell ref="B90:B94"/>
    <mergeCell ref="C90:C94"/>
    <mergeCell ref="I90:I94"/>
    <mergeCell ref="J90:J94"/>
    <mergeCell ref="K90:K94"/>
    <mergeCell ref="L90:L94"/>
    <mergeCell ref="M90:M94"/>
    <mergeCell ref="A80:A84"/>
    <mergeCell ref="B80:B84"/>
    <mergeCell ref="C80:C84"/>
    <mergeCell ref="A85:A89"/>
    <mergeCell ref="B85:B89"/>
    <mergeCell ref="I80:I84"/>
    <mergeCell ref="J80:J84"/>
    <mergeCell ref="K80:K84"/>
    <mergeCell ref="L80:L84"/>
    <mergeCell ref="M80:M84"/>
    <mergeCell ref="M85:M89"/>
    <mergeCell ref="C85:C89"/>
    <mergeCell ref="I44:I48"/>
    <mergeCell ref="J44:J48"/>
    <mergeCell ref="K44:K48"/>
    <mergeCell ref="L44:L48"/>
    <mergeCell ref="M44:M48"/>
    <mergeCell ref="N44:N48"/>
    <mergeCell ref="A75:A79"/>
    <mergeCell ref="B75:B79"/>
    <mergeCell ref="C75:C79"/>
    <mergeCell ref="E67:H68"/>
    <mergeCell ref="I67:L67"/>
    <mergeCell ref="M67:Q68"/>
    <mergeCell ref="J70:J74"/>
    <mergeCell ref="K70:K74"/>
    <mergeCell ref="L70:L74"/>
    <mergeCell ref="M70:M74"/>
    <mergeCell ref="N70:N74"/>
    <mergeCell ref="A64:G64"/>
    <mergeCell ref="N64:P64"/>
    <mergeCell ref="N65:P65"/>
    <mergeCell ref="I63:I66"/>
    <mergeCell ref="H58:H62"/>
    <mergeCell ref="B70:B74"/>
    <mergeCell ref="C70:C74"/>
    <mergeCell ref="A95:A99"/>
    <mergeCell ref="B95:B99"/>
    <mergeCell ref="C95:C99"/>
    <mergeCell ref="I95:I99"/>
    <mergeCell ref="J95:J99"/>
    <mergeCell ref="K95:K99"/>
    <mergeCell ref="L95:L99"/>
    <mergeCell ref="M95:M99"/>
    <mergeCell ref="N120:P120"/>
    <mergeCell ref="H114:H118"/>
    <mergeCell ref="A118:G118"/>
    <mergeCell ref="H119:H122"/>
    <mergeCell ref="I119:I122"/>
    <mergeCell ref="J119:J122"/>
    <mergeCell ref="K119:K122"/>
    <mergeCell ref="L119:L122"/>
    <mergeCell ref="A120:G120"/>
    <mergeCell ref="N95:N99"/>
    <mergeCell ref="O95:Q99"/>
    <mergeCell ref="C126:C134"/>
    <mergeCell ref="I126:I134"/>
    <mergeCell ref="J126:J134"/>
    <mergeCell ref="K126:K134"/>
    <mergeCell ref="A123:A125"/>
    <mergeCell ref="B123:B125"/>
    <mergeCell ref="C123:C125"/>
    <mergeCell ref="D123:D125"/>
    <mergeCell ref="E123:H124"/>
    <mergeCell ref="I123:L123"/>
    <mergeCell ref="L126:L134"/>
    <mergeCell ref="A126:A134"/>
    <mergeCell ref="B126:B134"/>
    <mergeCell ref="O90:Q94"/>
    <mergeCell ref="I68:J68"/>
    <mergeCell ref="O125:Q125"/>
    <mergeCell ref="M126:M134"/>
    <mergeCell ref="N126:N134"/>
    <mergeCell ref="O126:Q134"/>
    <mergeCell ref="N121:P121"/>
    <mergeCell ref="N90:N94"/>
    <mergeCell ref="N135:N143"/>
    <mergeCell ref="O70:Q74"/>
    <mergeCell ref="L75:L79"/>
    <mergeCell ref="M75:M79"/>
    <mergeCell ref="N75:N79"/>
    <mergeCell ref="O75:Q79"/>
    <mergeCell ref="I85:I89"/>
    <mergeCell ref="J85:J89"/>
    <mergeCell ref="K85:K89"/>
    <mergeCell ref="L85:L89"/>
    <mergeCell ref="O135:Q143"/>
    <mergeCell ref="M135:M143"/>
    <mergeCell ref="O30:Q36"/>
    <mergeCell ref="O37:Q43"/>
    <mergeCell ref="N80:N84"/>
    <mergeCell ref="O80:Q84"/>
    <mergeCell ref="O69:Q69"/>
    <mergeCell ref="M123:Q124"/>
    <mergeCell ref="I124:J124"/>
    <mergeCell ref="H63:H66"/>
    <mergeCell ref="O44:Q48"/>
    <mergeCell ref="J63:J66"/>
    <mergeCell ref="K63:K66"/>
    <mergeCell ref="L63:L66"/>
    <mergeCell ref="I37:I43"/>
    <mergeCell ref="J37:J43"/>
    <mergeCell ref="K37:K43"/>
    <mergeCell ref="L37:L43"/>
    <mergeCell ref="M37:M43"/>
    <mergeCell ref="N37:N43"/>
    <mergeCell ref="I70:I74"/>
    <mergeCell ref="N85:N89"/>
    <mergeCell ref="O85:Q89"/>
    <mergeCell ref="I75:I79"/>
    <mergeCell ref="J75:J79"/>
    <mergeCell ref="K75:K79"/>
  </mergeCells>
  <pageMargins left="0.7" right="0.7" top="0.75" bottom="0.75" header="0.3" footer="0.3"/>
  <pageSetup paperSize="9" scale="6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D6821-CCB4-4237-B464-9BBF2F766C11}">
  <sheetPr>
    <pageSetUpPr fitToPage="1"/>
  </sheetPr>
  <dimension ref="A2:U216"/>
  <sheetViews>
    <sheetView topLeftCell="A136" zoomScale="98" zoomScaleNormal="98" workbookViewId="0">
      <selection activeCell="C123" sqref="C123"/>
    </sheetView>
  </sheetViews>
  <sheetFormatPr defaultRowHeight="14.4" x14ac:dyDescent="0.3"/>
  <cols>
    <col min="2" max="2" width="19.33203125" customWidth="1"/>
    <col min="3" max="3" width="15.44140625" bestFit="1" customWidth="1"/>
    <col min="4" max="4" width="15.33203125" bestFit="1" customWidth="1"/>
    <col min="5" max="5" width="6.44140625" bestFit="1" customWidth="1"/>
    <col min="8" max="8" width="14.33203125" bestFit="1" customWidth="1"/>
    <col min="9" max="9" width="17.44140625" bestFit="1" customWidth="1"/>
    <col min="10" max="10" width="13.6640625" bestFit="1" customWidth="1"/>
    <col min="11" max="11" width="10.44140625" bestFit="1" customWidth="1"/>
    <col min="12" max="12" width="14.6640625" customWidth="1"/>
    <col min="13" max="15" width="9.33203125" customWidth="1"/>
    <col min="16" max="16" width="9.44140625" customWidth="1"/>
    <col min="17" max="17" width="9.33203125" customWidth="1"/>
    <col min="18" max="21" width="9.33203125" hidden="1" customWidth="1"/>
    <col min="22" max="24" width="9.33203125" customWidth="1"/>
  </cols>
  <sheetData>
    <row r="2" spans="1:21" ht="11.85" customHeight="1" x14ac:dyDescent="0.3">
      <c r="A2" s="57"/>
      <c r="B2" s="58"/>
      <c r="C2" s="58"/>
      <c r="D2" s="58"/>
      <c r="E2" s="58"/>
      <c r="F2" s="58"/>
      <c r="G2" s="59"/>
      <c r="H2" s="17" t="s">
        <v>0</v>
      </c>
      <c r="I2" s="17" t="s">
        <v>1</v>
      </c>
      <c r="J2" s="17" t="s">
        <v>2</v>
      </c>
      <c r="K2" s="76" t="s">
        <v>3</v>
      </c>
      <c r="L2" s="17" t="s">
        <v>4</v>
      </c>
      <c r="M2" s="65"/>
      <c r="N2" s="66"/>
      <c r="O2" s="66"/>
      <c r="P2" s="66"/>
      <c r="Q2" s="67"/>
    </row>
    <row r="3" spans="1:21" ht="11.85" customHeight="1" x14ac:dyDescent="0.3">
      <c r="A3" s="60" t="s">
        <v>5</v>
      </c>
      <c r="B3" s="13"/>
      <c r="C3" s="13"/>
      <c r="D3" s="13"/>
      <c r="E3" s="13"/>
      <c r="F3" s="13"/>
      <c r="G3" s="61"/>
      <c r="H3" s="168"/>
      <c r="I3" s="5" t="s">
        <v>193</v>
      </c>
      <c r="J3" s="75" t="s">
        <v>109</v>
      </c>
      <c r="K3" s="5" t="s">
        <v>194</v>
      </c>
      <c r="L3" s="37" t="s">
        <v>192</v>
      </c>
      <c r="M3" s="68"/>
      <c r="Q3" s="69"/>
    </row>
    <row r="4" spans="1:21" ht="11.85" customHeight="1" x14ac:dyDescent="0.3">
      <c r="A4" s="60" t="s">
        <v>205</v>
      </c>
      <c r="B4" s="13"/>
      <c r="C4" s="13"/>
      <c r="D4" s="13"/>
      <c r="E4" s="13"/>
      <c r="F4" s="13"/>
      <c r="G4" s="61"/>
      <c r="H4" s="168"/>
      <c r="I4" s="7" t="s">
        <v>182</v>
      </c>
      <c r="J4" s="75" t="s">
        <v>197</v>
      </c>
      <c r="K4" s="7" t="s">
        <v>200</v>
      </c>
      <c r="L4" s="36" t="s">
        <v>181</v>
      </c>
      <c r="M4" s="68"/>
      <c r="Q4" s="69"/>
    </row>
    <row r="5" spans="1:21" ht="11.85" customHeight="1" x14ac:dyDescent="0.3">
      <c r="A5" s="60" t="s">
        <v>204</v>
      </c>
      <c r="B5" s="13"/>
      <c r="C5" s="13"/>
      <c r="D5" s="13"/>
      <c r="E5" s="13"/>
      <c r="F5" s="13"/>
      <c r="G5" s="61"/>
      <c r="H5" s="168"/>
      <c r="I5" s="7" t="s">
        <v>195</v>
      </c>
      <c r="J5" s="75" t="s">
        <v>199</v>
      </c>
      <c r="K5" s="77"/>
      <c r="L5" s="36" t="s">
        <v>201</v>
      </c>
      <c r="M5" s="68"/>
      <c r="Q5" s="69"/>
    </row>
    <row r="6" spans="1:21" ht="11.85" customHeight="1" x14ac:dyDescent="0.3">
      <c r="A6" s="60" t="s">
        <v>203</v>
      </c>
      <c r="B6" s="13"/>
      <c r="C6" s="13"/>
      <c r="D6" s="13"/>
      <c r="E6" s="13"/>
      <c r="F6" s="13"/>
      <c r="G6" s="61"/>
      <c r="H6" s="168"/>
      <c r="I6" s="7" t="s">
        <v>196</v>
      </c>
      <c r="J6" s="75"/>
      <c r="K6" s="7"/>
      <c r="L6" s="36"/>
      <c r="M6" s="68"/>
      <c r="Q6" s="69"/>
    </row>
    <row r="7" spans="1:21" ht="11.85" customHeight="1" x14ac:dyDescent="0.3">
      <c r="A7" s="87" t="s">
        <v>22</v>
      </c>
      <c r="B7" s="88"/>
      <c r="C7" s="88"/>
      <c r="D7" s="88"/>
      <c r="E7" s="88"/>
      <c r="F7" s="88"/>
      <c r="G7" s="89"/>
      <c r="H7" s="168"/>
      <c r="I7" s="9" t="s">
        <v>198</v>
      </c>
      <c r="J7" s="75"/>
      <c r="K7" s="9"/>
      <c r="L7" s="36" t="s">
        <v>214</v>
      </c>
      <c r="M7" s="68"/>
      <c r="Q7" s="69"/>
    </row>
    <row r="8" spans="1:21" ht="11.85" customHeight="1" x14ac:dyDescent="0.3">
      <c r="A8" s="60"/>
      <c r="B8" s="13"/>
      <c r="C8" s="13"/>
      <c r="D8" s="13"/>
      <c r="E8" s="13"/>
      <c r="F8" s="13"/>
      <c r="G8" s="61"/>
      <c r="H8" s="90" t="s">
        <v>20</v>
      </c>
      <c r="I8" s="93">
        <v>2</v>
      </c>
      <c r="J8" s="92">
        <v>3</v>
      </c>
      <c r="K8" s="93">
        <v>4</v>
      </c>
      <c r="L8" s="92" t="s">
        <v>21</v>
      </c>
      <c r="M8" s="68"/>
      <c r="Q8" s="69"/>
    </row>
    <row r="9" spans="1:21" ht="11.85" customHeight="1" x14ac:dyDescent="0.3">
      <c r="A9" s="87"/>
      <c r="B9" s="88"/>
      <c r="C9" s="88"/>
      <c r="D9" s="88"/>
      <c r="E9" s="88"/>
      <c r="F9" s="88"/>
      <c r="G9" s="89"/>
      <c r="H9" s="86"/>
      <c r="I9" s="93"/>
      <c r="J9" s="93"/>
      <c r="K9" s="93"/>
      <c r="L9" s="93"/>
      <c r="M9" s="68"/>
      <c r="N9" s="95" t="s">
        <v>180</v>
      </c>
      <c r="O9" s="95"/>
      <c r="P9" s="95"/>
      <c r="Q9" s="70"/>
    </row>
    <row r="10" spans="1:21" ht="11.85" customHeight="1" x14ac:dyDescent="0.3">
      <c r="A10" s="60"/>
      <c r="B10" s="13"/>
      <c r="C10" s="13"/>
      <c r="D10" s="13"/>
      <c r="E10" s="13"/>
      <c r="F10" s="13"/>
      <c r="G10" s="61"/>
      <c r="H10" s="86"/>
      <c r="I10" s="93"/>
      <c r="J10" s="93"/>
      <c r="K10" s="93"/>
      <c r="L10" s="93"/>
      <c r="M10" s="68"/>
      <c r="N10" s="96" t="s">
        <v>213</v>
      </c>
      <c r="O10" s="96"/>
      <c r="P10" s="96"/>
      <c r="Q10" s="71"/>
    </row>
    <row r="11" spans="1:21" ht="11.85" customHeight="1" x14ac:dyDescent="0.3">
      <c r="A11" s="62"/>
      <c r="B11" s="63"/>
      <c r="C11" s="63"/>
      <c r="D11" s="63"/>
      <c r="E11" s="63"/>
      <c r="F11" s="63"/>
      <c r="G11" s="64"/>
      <c r="H11" s="91"/>
      <c r="I11" s="94"/>
      <c r="J11" s="94"/>
      <c r="K11" s="94"/>
      <c r="L11" s="94"/>
      <c r="M11" s="72"/>
      <c r="N11" s="73"/>
      <c r="O11" s="73"/>
      <c r="P11" s="73"/>
      <c r="Q11" s="74"/>
    </row>
    <row r="12" spans="1:21" ht="14.7" customHeight="1" x14ac:dyDescent="0.3">
      <c r="A12" s="97" t="s">
        <v>25</v>
      </c>
      <c r="B12" s="97" t="s">
        <v>26</v>
      </c>
      <c r="C12" s="97" t="s">
        <v>27</v>
      </c>
      <c r="D12" s="100" t="s">
        <v>227</v>
      </c>
      <c r="E12" s="103" t="s">
        <v>0</v>
      </c>
      <c r="F12" s="104"/>
      <c r="G12" s="104"/>
      <c r="H12" s="105"/>
      <c r="I12" s="161" t="s">
        <v>29</v>
      </c>
      <c r="J12" s="162"/>
      <c r="K12" s="162"/>
      <c r="L12" s="163"/>
      <c r="M12" s="109" t="s">
        <v>30</v>
      </c>
      <c r="N12" s="110"/>
      <c r="O12" s="110"/>
      <c r="P12" s="110"/>
      <c r="Q12" s="111"/>
    </row>
    <row r="13" spans="1:21" x14ac:dyDescent="0.3">
      <c r="A13" s="98"/>
      <c r="B13" s="98"/>
      <c r="C13" s="98"/>
      <c r="D13" s="101"/>
      <c r="E13" s="106"/>
      <c r="F13" s="107"/>
      <c r="G13" s="107"/>
      <c r="H13" s="108"/>
      <c r="I13" s="159" t="s">
        <v>31</v>
      </c>
      <c r="J13" s="160"/>
      <c r="K13" s="42" t="s">
        <v>32</v>
      </c>
      <c r="L13" s="42" t="s">
        <v>33</v>
      </c>
      <c r="M13" s="112"/>
      <c r="N13" s="113"/>
      <c r="O13" s="113"/>
      <c r="P13" s="113"/>
      <c r="Q13" s="114"/>
    </row>
    <row r="14" spans="1:21" ht="40.799999999999997" x14ac:dyDescent="0.3">
      <c r="A14" s="99"/>
      <c r="B14" s="99"/>
      <c r="C14" s="99"/>
      <c r="D14" s="102"/>
      <c r="E14" s="42" t="s">
        <v>1</v>
      </c>
      <c r="F14" s="42" t="s">
        <v>2</v>
      </c>
      <c r="G14" s="42" t="s">
        <v>3</v>
      </c>
      <c r="H14" s="42" t="s">
        <v>4</v>
      </c>
      <c r="I14" s="12" t="s">
        <v>34</v>
      </c>
      <c r="J14" s="12"/>
      <c r="K14" s="12" t="s">
        <v>35</v>
      </c>
      <c r="L14" s="12" t="s">
        <v>36</v>
      </c>
      <c r="M14" s="25" t="s">
        <v>37</v>
      </c>
      <c r="N14" s="25" t="s">
        <v>38</v>
      </c>
      <c r="O14" s="115" t="s">
        <v>39</v>
      </c>
      <c r="P14" s="116"/>
      <c r="Q14" s="117"/>
      <c r="R14" s="49" t="s">
        <v>1</v>
      </c>
      <c r="S14" s="49" t="s">
        <v>2</v>
      </c>
      <c r="T14" s="49" t="s">
        <v>3</v>
      </c>
      <c r="U14" s="49" t="s">
        <v>4</v>
      </c>
    </row>
    <row r="15" spans="1:21" ht="12.6" customHeight="1" x14ac:dyDescent="0.3">
      <c r="A15" s="118">
        <v>1</v>
      </c>
      <c r="B15" s="121" t="s">
        <v>40</v>
      </c>
      <c r="C15" s="121" t="s">
        <v>162</v>
      </c>
      <c r="D15" s="27" t="s">
        <v>113</v>
      </c>
      <c r="E15" s="28">
        <f t="shared" ref="E15:E21" si="0">+E16+$R$22</f>
        <v>1400</v>
      </c>
      <c r="F15" s="28">
        <f t="shared" ref="F15:F21" si="1">+F16+$S$22</f>
        <v>1600</v>
      </c>
      <c r="G15" s="28">
        <f t="shared" ref="G15:G21" si="2">+G16+$T$22</f>
        <v>1900</v>
      </c>
      <c r="H15" s="27">
        <v>2400</v>
      </c>
      <c r="I15" s="124">
        <v>0.1</v>
      </c>
      <c r="J15" s="124"/>
      <c r="K15" s="124">
        <v>0.15</v>
      </c>
      <c r="L15" s="124">
        <v>0.1</v>
      </c>
      <c r="M15" s="118" t="s">
        <v>43</v>
      </c>
      <c r="N15" s="118" t="s">
        <v>44</v>
      </c>
      <c r="O15" s="127" t="s">
        <v>167</v>
      </c>
      <c r="P15" s="128"/>
      <c r="Q15" s="129"/>
    </row>
    <row r="16" spans="1:21" ht="12.6" customHeight="1" x14ac:dyDescent="0.3">
      <c r="A16" s="119"/>
      <c r="B16" s="122"/>
      <c r="C16" s="122"/>
      <c r="D16" s="28" t="s">
        <v>114</v>
      </c>
      <c r="E16" s="28">
        <f t="shared" si="0"/>
        <v>1350</v>
      </c>
      <c r="F16" s="28">
        <f t="shared" si="1"/>
        <v>1550</v>
      </c>
      <c r="G16" s="28">
        <f t="shared" si="2"/>
        <v>1850</v>
      </c>
      <c r="H16" s="28">
        <v>2400</v>
      </c>
      <c r="I16" s="125"/>
      <c r="J16" s="125"/>
      <c r="K16" s="125"/>
      <c r="L16" s="125"/>
      <c r="M16" s="119"/>
      <c r="N16" s="119"/>
      <c r="O16" s="130"/>
      <c r="P16" s="131"/>
      <c r="Q16" s="132"/>
    </row>
    <row r="17" spans="1:21" ht="12.6" customHeight="1" x14ac:dyDescent="0.3">
      <c r="A17" s="119"/>
      <c r="B17" s="122"/>
      <c r="C17" s="122"/>
      <c r="D17" s="28" t="s">
        <v>115</v>
      </c>
      <c r="E17" s="28">
        <f t="shared" si="0"/>
        <v>1300</v>
      </c>
      <c r="F17" s="28">
        <f t="shared" si="1"/>
        <v>1500</v>
      </c>
      <c r="G17" s="28">
        <f t="shared" si="2"/>
        <v>1800</v>
      </c>
      <c r="H17" s="28">
        <v>2400</v>
      </c>
      <c r="I17" s="125"/>
      <c r="J17" s="125"/>
      <c r="K17" s="125"/>
      <c r="L17" s="125"/>
      <c r="M17" s="119"/>
      <c r="N17" s="119"/>
      <c r="O17" s="130"/>
      <c r="P17" s="131"/>
      <c r="Q17" s="132"/>
    </row>
    <row r="18" spans="1:21" ht="12.6" customHeight="1" x14ac:dyDescent="0.3">
      <c r="A18" s="119"/>
      <c r="B18" s="122"/>
      <c r="C18" s="122"/>
      <c r="D18" s="28" t="s">
        <v>116</v>
      </c>
      <c r="E18" s="28">
        <f t="shared" si="0"/>
        <v>1250</v>
      </c>
      <c r="F18" s="28">
        <f t="shared" si="1"/>
        <v>1450</v>
      </c>
      <c r="G18" s="28">
        <f t="shared" si="2"/>
        <v>1750</v>
      </c>
      <c r="H18" s="28">
        <v>2400</v>
      </c>
      <c r="I18" s="125"/>
      <c r="J18" s="125"/>
      <c r="K18" s="125"/>
      <c r="L18" s="125"/>
      <c r="M18" s="119"/>
      <c r="N18" s="119"/>
      <c r="O18" s="130"/>
      <c r="P18" s="131"/>
      <c r="Q18" s="132"/>
    </row>
    <row r="19" spans="1:21" ht="12.6" customHeight="1" x14ac:dyDescent="0.3">
      <c r="A19" s="119"/>
      <c r="B19" s="122"/>
      <c r="C19" s="122"/>
      <c r="D19" s="28" t="s">
        <v>117</v>
      </c>
      <c r="E19" s="28">
        <f t="shared" si="0"/>
        <v>1200</v>
      </c>
      <c r="F19" s="28">
        <f t="shared" si="1"/>
        <v>1400</v>
      </c>
      <c r="G19" s="28">
        <f t="shared" si="2"/>
        <v>1700</v>
      </c>
      <c r="H19" s="28">
        <v>2400</v>
      </c>
      <c r="I19" s="125"/>
      <c r="J19" s="125"/>
      <c r="K19" s="125"/>
      <c r="L19" s="125"/>
      <c r="M19" s="119"/>
      <c r="N19" s="119"/>
      <c r="O19" s="130"/>
      <c r="P19" s="131"/>
      <c r="Q19" s="132"/>
    </row>
    <row r="20" spans="1:21" ht="12.6" customHeight="1" x14ac:dyDescent="0.3">
      <c r="A20" s="119"/>
      <c r="B20" s="122"/>
      <c r="C20" s="122"/>
      <c r="D20" s="28" t="s">
        <v>118</v>
      </c>
      <c r="E20" s="28">
        <f t="shared" si="0"/>
        <v>1150</v>
      </c>
      <c r="F20" s="28">
        <f t="shared" si="1"/>
        <v>1350</v>
      </c>
      <c r="G20" s="28">
        <f t="shared" si="2"/>
        <v>1650</v>
      </c>
      <c r="H20" s="28">
        <v>2400</v>
      </c>
      <c r="I20" s="125"/>
      <c r="J20" s="125"/>
      <c r="K20" s="125"/>
      <c r="L20" s="125"/>
      <c r="M20" s="119"/>
      <c r="N20" s="119"/>
      <c r="O20" s="130"/>
      <c r="P20" s="131"/>
      <c r="Q20" s="132"/>
    </row>
    <row r="21" spans="1:21" ht="12.6" customHeight="1" x14ac:dyDescent="0.3">
      <c r="A21" s="119"/>
      <c r="B21" s="122"/>
      <c r="C21" s="122"/>
      <c r="D21" s="28" t="s">
        <v>119</v>
      </c>
      <c r="E21" s="28">
        <f t="shared" si="0"/>
        <v>1100</v>
      </c>
      <c r="F21" s="28">
        <f t="shared" si="1"/>
        <v>1300</v>
      </c>
      <c r="G21" s="28">
        <f t="shared" si="2"/>
        <v>1600</v>
      </c>
      <c r="H21" s="28">
        <v>2400</v>
      </c>
      <c r="I21" s="125"/>
      <c r="J21" s="125"/>
      <c r="K21" s="125"/>
      <c r="L21" s="125"/>
      <c r="M21" s="119"/>
      <c r="N21" s="119"/>
      <c r="O21" s="130"/>
      <c r="P21" s="131"/>
      <c r="Q21" s="132"/>
    </row>
    <row r="22" spans="1:21" ht="12.6" customHeight="1" x14ac:dyDescent="0.3">
      <c r="A22" s="119"/>
      <c r="B22" s="122"/>
      <c r="C22" s="122"/>
      <c r="D22" s="28" t="s">
        <v>120</v>
      </c>
      <c r="E22" s="28">
        <f>+E23+$R$22</f>
        <v>1050</v>
      </c>
      <c r="F22" s="28">
        <f>+F23+$S$22</f>
        <v>1250</v>
      </c>
      <c r="G22" s="28">
        <f>+G23+$T$22</f>
        <v>1550</v>
      </c>
      <c r="H22" s="28">
        <v>2400</v>
      </c>
      <c r="I22" s="125"/>
      <c r="J22" s="125"/>
      <c r="K22" s="125"/>
      <c r="L22" s="125"/>
      <c r="M22" s="119"/>
      <c r="N22" s="119"/>
      <c r="O22" s="130"/>
      <c r="P22" s="131"/>
      <c r="Q22" s="132"/>
      <c r="R22">
        <v>50</v>
      </c>
      <c r="S22">
        <v>50</v>
      </c>
      <c r="T22">
        <v>50</v>
      </c>
      <c r="U22">
        <v>0</v>
      </c>
    </row>
    <row r="23" spans="1:21" ht="12.6" customHeight="1" x14ac:dyDescent="0.3">
      <c r="A23" s="120"/>
      <c r="B23" s="123"/>
      <c r="C23" s="123"/>
      <c r="D23" s="29" t="s">
        <v>121</v>
      </c>
      <c r="E23" s="29">
        <v>1000</v>
      </c>
      <c r="F23" s="29">
        <v>1200</v>
      </c>
      <c r="G23" s="29">
        <v>1500</v>
      </c>
      <c r="H23" s="29">
        <v>2400</v>
      </c>
      <c r="I23" s="126"/>
      <c r="J23" s="126"/>
      <c r="K23" s="126"/>
      <c r="L23" s="126"/>
      <c r="M23" s="120"/>
      <c r="N23" s="120"/>
      <c r="O23" s="133"/>
      <c r="P23" s="134"/>
      <c r="Q23" s="135"/>
    </row>
    <row r="24" spans="1:21" ht="12.6" hidden="1" customHeight="1" x14ac:dyDescent="0.3">
      <c r="A24" s="118">
        <v>2</v>
      </c>
      <c r="B24" s="121" t="s">
        <v>50</v>
      </c>
      <c r="C24" s="136" t="s">
        <v>51</v>
      </c>
      <c r="D24" s="27" t="s">
        <v>122</v>
      </c>
      <c r="E24" s="28">
        <f t="shared" ref="E24:E28" si="3">+E25+$R$29</f>
        <v>1720</v>
      </c>
      <c r="F24" s="28">
        <f t="shared" ref="F24:F28" si="4">+F25+$S$29</f>
        <v>2060</v>
      </c>
      <c r="G24" s="28">
        <f t="shared" ref="G24:G28" si="5">+G25+$T$29</f>
        <v>2260</v>
      </c>
      <c r="H24" s="27">
        <v>2600</v>
      </c>
      <c r="I24" s="124">
        <v>0.1</v>
      </c>
      <c r="J24" s="124"/>
      <c r="K24" s="124">
        <v>0.15</v>
      </c>
      <c r="L24" s="124">
        <v>0.1</v>
      </c>
      <c r="M24" s="118" t="s">
        <v>43</v>
      </c>
      <c r="N24" s="118" t="s">
        <v>44</v>
      </c>
      <c r="O24" s="127" t="s">
        <v>168</v>
      </c>
      <c r="P24" s="128"/>
      <c r="Q24" s="129"/>
    </row>
    <row r="25" spans="1:21" ht="12.6" hidden="1" customHeight="1" x14ac:dyDescent="0.3">
      <c r="A25" s="119"/>
      <c r="B25" s="122"/>
      <c r="C25" s="137"/>
      <c r="D25" s="28" t="s">
        <v>123</v>
      </c>
      <c r="E25" s="28">
        <f t="shared" si="3"/>
        <v>1660</v>
      </c>
      <c r="F25" s="28">
        <f t="shared" si="4"/>
        <v>2000</v>
      </c>
      <c r="G25" s="28">
        <f t="shared" si="5"/>
        <v>2200</v>
      </c>
      <c r="H25" s="28">
        <v>2600</v>
      </c>
      <c r="I25" s="125"/>
      <c r="J25" s="125"/>
      <c r="K25" s="125"/>
      <c r="L25" s="125"/>
      <c r="M25" s="119"/>
      <c r="N25" s="119"/>
      <c r="O25" s="130"/>
      <c r="P25" s="131"/>
      <c r="Q25" s="132"/>
    </row>
    <row r="26" spans="1:21" ht="12.6" hidden="1" customHeight="1" x14ac:dyDescent="0.3">
      <c r="A26" s="119"/>
      <c r="B26" s="122"/>
      <c r="C26" s="137"/>
      <c r="D26" s="28" t="s">
        <v>113</v>
      </c>
      <c r="E26" s="28">
        <f t="shared" si="3"/>
        <v>1600</v>
      </c>
      <c r="F26" s="28">
        <f t="shared" si="4"/>
        <v>1940</v>
      </c>
      <c r="G26" s="28">
        <f t="shared" si="5"/>
        <v>2140</v>
      </c>
      <c r="H26" s="28">
        <v>2600</v>
      </c>
      <c r="I26" s="125"/>
      <c r="J26" s="125"/>
      <c r="K26" s="125"/>
      <c r="L26" s="125"/>
      <c r="M26" s="119"/>
      <c r="N26" s="119"/>
      <c r="O26" s="130"/>
      <c r="P26" s="131"/>
      <c r="Q26" s="132"/>
    </row>
    <row r="27" spans="1:21" ht="12.6" hidden="1" customHeight="1" x14ac:dyDescent="0.3">
      <c r="A27" s="119"/>
      <c r="B27" s="122"/>
      <c r="C27" s="137"/>
      <c r="D27" s="28" t="s">
        <v>114</v>
      </c>
      <c r="E27" s="28">
        <f t="shared" si="3"/>
        <v>1540</v>
      </c>
      <c r="F27" s="28">
        <f t="shared" si="4"/>
        <v>1880</v>
      </c>
      <c r="G27" s="28">
        <f t="shared" si="5"/>
        <v>2080</v>
      </c>
      <c r="H27" s="28">
        <v>2600</v>
      </c>
      <c r="I27" s="125"/>
      <c r="J27" s="125"/>
      <c r="K27" s="125"/>
      <c r="L27" s="125"/>
      <c r="M27" s="119"/>
      <c r="N27" s="119"/>
      <c r="O27" s="130"/>
      <c r="P27" s="131"/>
      <c r="Q27" s="132"/>
    </row>
    <row r="28" spans="1:21" ht="12.6" hidden="1" customHeight="1" x14ac:dyDescent="0.3">
      <c r="A28" s="119"/>
      <c r="B28" s="122"/>
      <c r="C28" s="137"/>
      <c r="D28" s="28" t="s">
        <v>124</v>
      </c>
      <c r="E28" s="28">
        <f t="shared" si="3"/>
        <v>1480</v>
      </c>
      <c r="F28" s="28">
        <f t="shared" si="4"/>
        <v>1820</v>
      </c>
      <c r="G28" s="28">
        <f t="shared" si="5"/>
        <v>2020</v>
      </c>
      <c r="H28" s="28">
        <v>2600</v>
      </c>
      <c r="I28" s="125"/>
      <c r="J28" s="125"/>
      <c r="K28" s="125"/>
      <c r="L28" s="125"/>
      <c r="M28" s="119"/>
      <c r="N28" s="119"/>
      <c r="O28" s="130"/>
      <c r="P28" s="131"/>
      <c r="Q28" s="132"/>
    </row>
    <row r="29" spans="1:21" ht="12.6" hidden="1" customHeight="1" x14ac:dyDescent="0.3">
      <c r="A29" s="119"/>
      <c r="B29" s="122"/>
      <c r="C29" s="137"/>
      <c r="D29" s="28" t="s">
        <v>116</v>
      </c>
      <c r="E29" s="28">
        <f>+E30+$R$29</f>
        <v>1420</v>
      </c>
      <c r="F29" s="28">
        <f>+F30+$S$29</f>
        <v>1760</v>
      </c>
      <c r="G29" s="28">
        <f>+G30+$T$29</f>
        <v>1960</v>
      </c>
      <c r="H29" s="28">
        <v>2600</v>
      </c>
      <c r="I29" s="125"/>
      <c r="J29" s="125"/>
      <c r="K29" s="125"/>
      <c r="L29" s="125"/>
      <c r="M29" s="119"/>
      <c r="N29" s="119"/>
      <c r="O29" s="130"/>
      <c r="P29" s="131"/>
      <c r="Q29" s="132"/>
      <c r="R29">
        <v>60</v>
      </c>
      <c r="S29">
        <v>60</v>
      </c>
      <c r="T29">
        <v>60</v>
      </c>
      <c r="U29">
        <v>0</v>
      </c>
    </row>
    <row r="30" spans="1:21" ht="12.6" hidden="1" customHeight="1" x14ac:dyDescent="0.3">
      <c r="A30" s="120"/>
      <c r="B30" s="123"/>
      <c r="C30" s="138"/>
      <c r="D30" s="29" t="s">
        <v>125</v>
      </c>
      <c r="E30" s="29">
        <v>1360</v>
      </c>
      <c r="F30" s="29">
        <v>1700</v>
      </c>
      <c r="G30" s="29">
        <v>1900</v>
      </c>
      <c r="H30" s="29">
        <v>2600</v>
      </c>
      <c r="I30" s="126"/>
      <c r="J30" s="126"/>
      <c r="K30" s="126"/>
      <c r="L30" s="126"/>
      <c r="M30" s="120"/>
      <c r="N30" s="120"/>
      <c r="O30" s="133"/>
      <c r="P30" s="134"/>
      <c r="Q30" s="135"/>
    </row>
    <row r="31" spans="1:21" ht="12.6" customHeight="1" x14ac:dyDescent="0.3">
      <c r="A31" s="118">
        <v>3</v>
      </c>
      <c r="B31" s="121" t="s">
        <v>54</v>
      </c>
      <c r="C31" s="136" t="s">
        <v>51</v>
      </c>
      <c r="D31" s="27" t="s">
        <v>115</v>
      </c>
      <c r="E31" s="28">
        <f t="shared" ref="E31:E35" si="6">+E32+$R$36</f>
        <v>950</v>
      </c>
      <c r="F31" s="28">
        <f t="shared" ref="F31:F35" si="7">+F32+$S$36</f>
        <v>1150</v>
      </c>
      <c r="G31" s="28">
        <f t="shared" ref="G31:G35" si="8">+G32+$T$36</f>
        <v>1350</v>
      </c>
      <c r="H31" s="27">
        <v>1750</v>
      </c>
      <c r="I31" s="124">
        <v>0.1</v>
      </c>
      <c r="J31" s="124"/>
      <c r="K31" s="124">
        <v>0.15</v>
      </c>
      <c r="L31" s="124">
        <v>0.1</v>
      </c>
      <c r="M31" s="118" t="s">
        <v>55</v>
      </c>
      <c r="N31" s="118" t="s">
        <v>44</v>
      </c>
      <c r="O31" s="127" t="s">
        <v>169</v>
      </c>
      <c r="P31" s="128"/>
      <c r="Q31" s="129"/>
    </row>
    <row r="32" spans="1:21" ht="12.6" customHeight="1" x14ac:dyDescent="0.3">
      <c r="A32" s="119"/>
      <c r="B32" s="122"/>
      <c r="C32" s="137"/>
      <c r="D32" s="28" t="s">
        <v>116</v>
      </c>
      <c r="E32" s="28">
        <f t="shared" si="6"/>
        <v>900</v>
      </c>
      <c r="F32" s="28">
        <f t="shared" si="7"/>
        <v>1100</v>
      </c>
      <c r="G32" s="28">
        <f t="shared" si="8"/>
        <v>1300</v>
      </c>
      <c r="H32" s="28">
        <v>1750</v>
      </c>
      <c r="I32" s="125"/>
      <c r="J32" s="125"/>
      <c r="K32" s="125"/>
      <c r="L32" s="125"/>
      <c r="M32" s="119"/>
      <c r="N32" s="119"/>
      <c r="O32" s="130"/>
      <c r="P32" s="131"/>
      <c r="Q32" s="132"/>
    </row>
    <row r="33" spans="1:21" ht="12.6" customHeight="1" x14ac:dyDescent="0.3">
      <c r="A33" s="119"/>
      <c r="B33" s="122"/>
      <c r="C33" s="137"/>
      <c r="D33" s="28" t="s">
        <v>117</v>
      </c>
      <c r="E33" s="28">
        <f t="shared" si="6"/>
        <v>850</v>
      </c>
      <c r="F33" s="28">
        <f t="shared" si="7"/>
        <v>1050</v>
      </c>
      <c r="G33" s="28">
        <f t="shared" si="8"/>
        <v>1250</v>
      </c>
      <c r="H33" s="28">
        <v>1750</v>
      </c>
      <c r="I33" s="125"/>
      <c r="J33" s="125"/>
      <c r="K33" s="125"/>
      <c r="L33" s="125"/>
      <c r="M33" s="119"/>
      <c r="N33" s="119"/>
      <c r="O33" s="130"/>
      <c r="P33" s="131"/>
      <c r="Q33" s="132"/>
    </row>
    <row r="34" spans="1:21" ht="12.6" customHeight="1" x14ac:dyDescent="0.3">
      <c r="A34" s="119"/>
      <c r="B34" s="122"/>
      <c r="C34" s="137"/>
      <c r="D34" s="28" t="s">
        <v>118</v>
      </c>
      <c r="E34" s="28">
        <f t="shared" si="6"/>
        <v>800</v>
      </c>
      <c r="F34" s="28">
        <f t="shared" si="7"/>
        <v>1000</v>
      </c>
      <c r="G34" s="28">
        <f t="shared" si="8"/>
        <v>1200</v>
      </c>
      <c r="H34" s="28">
        <v>1750</v>
      </c>
      <c r="I34" s="125"/>
      <c r="J34" s="125"/>
      <c r="K34" s="125"/>
      <c r="L34" s="125"/>
      <c r="M34" s="119"/>
      <c r="N34" s="119"/>
      <c r="O34" s="130"/>
      <c r="P34" s="131"/>
      <c r="Q34" s="132"/>
    </row>
    <row r="35" spans="1:21" ht="12.6" customHeight="1" x14ac:dyDescent="0.3">
      <c r="A35" s="119"/>
      <c r="B35" s="122"/>
      <c r="C35" s="137"/>
      <c r="D35" s="28" t="s">
        <v>119</v>
      </c>
      <c r="E35" s="28">
        <f t="shared" si="6"/>
        <v>750</v>
      </c>
      <c r="F35" s="28">
        <f t="shared" si="7"/>
        <v>950</v>
      </c>
      <c r="G35" s="28">
        <f t="shared" si="8"/>
        <v>1150</v>
      </c>
      <c r="H35" s="28">
        <v>1750</v>
      </c>
      <c r="I35" s="125"/>
      <c r="J35" s="125"/>
      <c r="K35" s="125"/>
      <c r="L35" s="125"/>
      <c r="M35" s="119"/>
      <c r="N35" s="119"/>
      <c r="O35" s="130"/>
      <c r="P35" s="131"/>
      <c r="Q35" s="132"/>
    </row>
    <row r="36" spans="1:21" ht="12.6" customHeight="1" x14ac:dyDescent="0.3">
      <c r="A36" s="119"/>
      <c r="B36" s="122"/>
      <c r="C36" s="137"/>
      <c r="D36" s="28" t="s">
        <v>120</v>
      </c>
      <c r="E36" s="28">
        <f>+E37+$R$36</f>
        <v>700</v>
      </c>
      <c r="F36" s="28">
        <f>+F37+$S$36</f>
        <v>900</v>
      </c>
      <c r="G36" s="28">
        <f>+G37+$T$36</f>
        <v>1100</v>
      </c>
      <c r="H36" s="28">
        <v>1750</v>
      </c>
      <c r="I36" s="125"/>
      <c r="J36" s="125"/>
      <c r="K36" s="125"/>
      <c r="L36" s="125"/>
      <c r="M36" s="119"/>
      <c r="N36" s="119"/>
      <c r="O36" s="130"/>
      <c r="P36" s="131"/>
      <c r="Q36" s="132"/>
      <c r="R36">
        <v>50</v>
      </c>
      <c r="S36">
        <v>50</v>
      </c>
      <c r="T36">
        <v>50</v>
      </c>
      <c r="U36">
        <v>0</v>
      </c>
    </row>
    <row r="37" spans="1:21" ht="12.6" customHeight="1" x14ac:dyDescent="0.3">
      <c r="A37" s="120"/>
      <c r="B37" s="123"/>
      <c r="C37" s="138"/>
      <c r="D37" s="29" t="s">
        <v>121</v>
      </c>
      <c r="E37" s="29">
        <v>650</v>
      </c>
      <c r="F37" s="29">
        <v>850</v>
      </c>
      <c r="G37" s="29">
        <v>1050</v>
      </c>
      <c r="H37" s="29">
        <v>1750</v>
      </c>
      <c r="I37" s="126"/>
      <c r="J37" s="126"/>
      <c r="K37" s="126"/>
      <c r="L37" s="126"/>
      <c r="M37" s="120"/>
      <c r="N37" s="120"/>
      <c r="O37" s="133"/>
      <c r="P37" s="134"/>
      <c r="Q37" s="135"/>
    </row>
    <row r="38" spans="1:21" ht="12.6" customHeight="1" x14ac:dyDescent="0.3">
      <c r="A38" s="118">
        <v>4</v>
      </c>
      <c r="B38" s="121" t="s">
        <v>57</v>
      </c>
      <c r="C38" s="136" t="s">
        <v>58</v>
      </c>
      <c r="D38" s="27" t="s">
        <v>126</v>
      </c>
      <c r="E38" s="28">
        <f t="shared" ref="E38:E42" si="9">+E39+$R$43</f>
        <v>670</v>
      </c>
      <c r="F38" s="28">
        <f t="shared" ref="F38:F42" si="10">+F39+$S$43</f>
        <v>720</v>
      </c>
      <c r="G38" s="28">
        <f t="shared" ref="G38:G42" si="11">+G39+$T$43</f>
        <v>810</v>
      </c>
      <c r="H38" s="27">
        <v>1050</v>
      </c>
      <c r="I38" s="124">
        <v>0.1</v>
      </c>
      <c r="J38" s="124"/>
      <c r="K38" s="124">
        <v>0.15</v>
      </c>
      <c r="L38" s="124">
        <v>0.1</v>
      </c>
      <c r="M38" s="118" t="s">
        <v>55</v>
      </c>
      <c r="N38" s="118" t="s">
        <v>44</v>
      </c>
      <c r="O38" s="127" t="s">
        <v>170</v>
      </c>
      <c r="P38" s="128"/>
      <c r="Q38" s="129"/>
    </row>
    <row r="39" spans="1:21" ht="12.6" customHeight="1" x14ac:dyDescent="0.3">
      <c r="A39" s="119"/>
      <c r="B39" s="122"/>
      <c r="C39" s="137"/>
      <c r="D39" s="28" t="s">
        <v>116</v>
      </c>
      <c r="E39" s="28">
        <f t="shared" si="9"/>
        <v>630</v>
      </c>
      <c r="F39" s="28">
        <f t="shared" si="10"/>
        <v>680</v>
      </c>
      <c r="G39" s="28">
        <f t="shared" si="11"/>
        <v>770</v>
      </c>
      <c r="H39" s="28">
        <v>1050</v>
      </c>
      <c r="I39" s="125"/>
      <c r="J39" s="125"/>
      <c r="K39" s="125"/>
      <c r="L39" s="125"/>
      <c r="M39" s="119"/>
      <c r="N39" s="119"/>
      <c r="O39" s="130"/>
      <c r="P39" s="131"/>
      <c r="Q39" s="132"/>
    </row>
    <row r="40" spans="1:21" ht="12.6" customHeight="1" x14ac:dyDescent="0.3">
      <c r="A40" s="119"/>
      <c r="B40" s="122"/>
      <c r="C40" s="137"/>
      <c r="D40" s="28" t="s">
        <v>117</v>
      </c>
      <c r="E40" s="28">
        <f t="shared" si="9"/>
        <v>590</v>
      </c>
      <c r="F40" s="28">
        <f t="shared" si="10"/>
        <v>640</v>
      </c>
      <c r="G40" s="28">
        <f t="shared" si="11"/>
        <v>730</v>
      </c>
      <c r="H40" s="28">
        <v>1050</v>
      </c>
      <c r="I40" s="125"/>
      <c r="J40" s="125"/>
      <c r="K40" s="125"/>
      <c r="L40" s="125"/>
      <c r="M40" s="119"/>
      <c r="N40" s="119"/>
      <c r="O40" s="130"/>
      <c r="P40" s="131"/>
      <c r="Q40" s="132"/>
    </row>
    <row r="41" spans="1:21" ht="12.6" customHeight="1" x14ac:dyDescent="0.3">
      <c r="A41" s="119"/>
      <c r="B41" s="122"/>
      <c r="C41" s="137"/>
      <c r="D41" s="28" t="s">
        <v>118</v>
      </c>
      <c r="E41" s="28">
        <f t="shared" si="9"/>
        <v>550</v>
      </c>
      <c r="F41" s="28">
        <f t="shared" si="10"/>
        <v>600</v>
      </c>
      <c r="G41" s="28">
        <f t="shared" si="11"/>
        <v>690</v>
      </c>
      <c r="H41" s="28">
        <v>1050</v>
      </c>
      <c r="I41" s="125"/>
      <c r="J41" s="125"/>
      <c r="K41" s="125"/>
      <c r="L41" s="125"/>
      <c r="M41" s="119"/>
      <c r="N41" s="119"/>
      <c r="O41" s="130"/>
      <c r="P41" s="131"/>
      <c r="Q41" s="132"/>
    </row>
    <row r="42" spans="1:21" ht="12.6" customHeight="1" x14ac:dyDescent="0.3">
      <c r="A42" s="119"/>
      <c r="B42" s="122"/>
      <c r="C42" s="137"/>
      <c r="D42" s="28" t="s">
        <v>119</v>
      </c>
      <c r="E42" s="28">
        <f t="shared" si="9"/>
        <v>510</v>
      </c>
      <c r="F42" s="28">
        <f t="shared" si="10"/>
        <v>560</v>
      </c>
      <c r="G42" s="28">
        <f t="shared" si="11"/>
        <v>650</v>
      </c>
      <c r="H42" s="28">
        <v>1050</v>
      </c>
      <c r="I42" s="125"/>
      <c r="J42" s="125"/>
      <c r="K42" s="125"/>
      <c r="L42" s="125"/>
      <c r="M42" s="119"/>
      <c r="N42" s="119"/>
      <c r="O42" s="130"/>
      <c r="P42" s="131"/>
      <c r="Q42" s="132"/>
    </row>
    <row r="43" spans="1:21" ht="12.6" customHeight="1" x14ac:dyDescent="0.3">
      <c r="A43" s="119"/>
      <c r="B43" s="122"/>
      <c r="C43" s="137"/>
      <c r="D43" s="28" t="s">
        <v>120</v>
      </c>
      <c r="E43" s="28">
        <f>+E44+$R$43</f>
        <v>470</v>
      </c>
      <c r="F43" s="28">
        <f>+F44+$S$43</f>
        <v>520</v>
      </c>
      <c r="G43" s="28">
        <f>+G44+$T$43</f>
        <v>610</v>
      </c>
      <c r="H43" s="28">
        <v>1050</v>
      </c>
      <c r="I43" s="125"/>
      <c r="J43" s="125"/>
      <c r="K43" s="125"/>
      <c r="L43" s="125"/>
      <c r="M43" s="119"/>
      <c r="N43" s="119"/>
      <c r="O43" s="130"/>
      <c r="P43" s="131"/>
      <c r="Q43" s="132"/>
      <c r="R43">
        <v>40</v>
      </c>
      <c r="S43">
        <v>40</v>
      </c>
      <c r="T43">
        <v>40</v>
      </c>
      <c r="U43">
        <v>0</v>
      </c>
    </row>
    <row r="44" spans="1:21" ht="12.6" customHeight="1" x14ac:dyDescent="0.3">
      <c r="A44" s="120"/>
      <c r="B44" s="123"/>
      <c r="C44" s="138"/>
      <c r="D44" s="29" t="s">
        <v>121</v>
      </c>
      <c r="E44" s="29">
        <v>430</v>
      </c>
      <c r="F44" s="29">
        <v>480</v>
      </c>
      <c r="G44" s="29">
        <v>570</v>
      </c>
      <c r="H44" s="29">
        <v>1050</v>
      </c>
      <c r="I44" s="126"/>
      <c r="J44" s="126"/>
      <c r="K44" s="126"/>
      <c r="L44" s="126"/>
      <c r="M44" s="120"/>
      <c r="N44" s="120"/>
      <c r="O44" s="133"/>
      <c r="P44" s="134"/>
      <c r="Q44" s="135"/>
    </row>
    <row r="45" spans="1:21" ht="12.6" hidden="1" customHeight="1" x14ac:dyDescent="0.3">
      <c r="A45" s="118">
        <v>5</v>
      </c>
      <c r="B45" s="121" t="s">
        <v>60</v>
      </c>
      <c r="C45" s="136" t="s">
        <v>51</v>
      </c>
      <c r="D45" s="27" t="s">
        <v>117</v>
      </c>
      <c r="E45" s="28">
        <v>640</v>
      </c>
      <c r="F45" s="28">
        <v>730</v>
      </c>
      <c r="G45" s="28">
        <v>910</v>
      </c>
      <c r="H45" s="27">
        <v>1080</v>
      </c>
      <c r="I45" s="124">
        <v>0.1</v>
      </c>
      <c r="J45" s="124"/>
      <c r="K45" s="124">
        <v>0.15</v>
      </c>
      <c r="L45" s="124">
        <v>0.1</v>
      </c>
      <c r="M45" s="118" t="s">
        <v>55</v>
      </c>
      <c r="N45" s="118" t="s">
        <v>44</v>
      </c>
      <c r="O45" s="127" t="s">
        <v>178</v>
      </c>
      <c r="P45" s="128"/>
      <c r="Q45" s="129"/>
    </row>
    <row r="46" spans="1:21" ht="12.6" hidden="1" customHeight="1" x14ac:dyDescent="0.3">
      <c r="A46" s="119"/>
      <c r="B46" s="122"/>
      <c r="C46" s="137"/>
      <c r="D46" s="28" t="s">
        <v>118</v>
      </c>
      <c r="E46" s="28">
        <v>615</v>
      </c>
      <c r="F46" s="28">
        <v>705</v>
      </c>
      <c r="G46" s="28">
        <v>885</v>
      </c>
      <c r="H46" s="28">
        <v>1080</v>
      </c>
      <c r="I46" s="125"/>
      <c r="J46" s="125"/>
      <c r="K46" s="125"/>
      <c r="L46" s="125"/>
      <c r="M46" s="119"/>
      <c r="N46" s="119"/>
      <c r="O46" s="130"/>
      <c r="P46" s="131"/>
      <c r="Q46" s="132"/>
    </row>
    <row r="47" spans="1:21" ht="12.6" hidden="1" customHeight="1" x14ac:dyDescent="0.3">
      <c r="A47" s="119"/>
      <c r="B47" s="122"/>
      <c r="C47" s="137"/>
      <c r="D47" s="28" t="s">
        <v>119</v>
      </c>
      <c r="E47" s="28">
        <v>590</v>
      </c>
      <c r="F47" s="28">
        <v>680</v>
      </c>
      <c r="G47" s="28">
        <v>860</v>
      </c>
      <c r="H47" s="28">
        <v>1080</v>
      </c>
      <c r="I47" s="125"/>
      <c r="J47" s="125"/>
      <c r="K47" s="125"/>
      <c r="L47" s="125"/>
      <c r="M47" s="119"/>
      <c r="N47" s="119"/>
      <c r="O47" s="130"/>
      <c r="P47" s="131"/>
      <c r="Q47" s="132"/>
    </row>
    <row r="48" spans="1:21" ht="12.6" hidden="1" customHeight="1" x14ac:dyDescent="0.3">
      <c r="A48" s="119"/>
      <c r="B48" s="122"/>
      <c r="C48" s="137"/>
      <c r="D48" s="28" t="s">
        <v>120</v>
      </c>
      <c r="E48" s="28">
        <v>565</v>
      </c>
      <c r="F48" s="28">
        <v>655</v>
      </c>
      <c r="G48" s="28">
        <v>835</v>
      </c>
      <c r="H48" s="28">
        <v>1080</v>
      </c>
      <c r="I48" s="125"/>
      <c r="J48" s="125"/>
      <c r="K48" s="125"/>
      <c r="L48" s="125"/>
      <c r="M48" s="119"/>
      <c r="N48" s="119"/>
      <c r="O48" s="130"/>
      <c r="P48" s="131"/>
      <c r="Q48" s="132"/>
      <c r="R48">
        <v>40</v>
      </c>
      <c r="S48">
        <v>40</v>
      </c>
      <c r="T48">
        <v>15</v>
      </c>
      <c r="U48">
        <v>0</v>
      </c>
    </row>
    <row r="49" spans="1:17" ht="12.6" hidden="1" customHeight="1" x14ac:dyDescent="0.3">
      <c r="A49" s="120"/>
      <c r="B49" s="123"/>
      <c r="C49" s="138"/>
      <c r="D49" s="29" t="s">
        <v>121</v>
      </c>
      <c r="E49" s="29">
        <v>540</v>
      </c>
      <c r="F49" s="29">
        <v>630</v>
      </c>
      <c r="G49" s="29">
        <v>810</v>
      </c>
      <c r="H49" s="29">
        <v>1080</v>
      </c>
      <c r="I49" s="126"/>
      <c r="J49" s="126"/>
      <c r="K49" s="126"/>
      <c r="L49" s="126"/>
      <c r="M49" s="120"/>
      <c r="N49" s="120"/>
      <c r="O49" s="133"/>
      <c r="P49" s="134"/>
      <c r="Q49" s="135"/>
    </row>
    <row r="50" spans="1:17" ht="12.6" customHeight="1" x14ac:dyDescent="0.3">
      <c r="A50" s="43" t="s">
        <v>69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1:17" ht="12.6" customHeight="1" x14ac:dyDescent="0.3">
      <c r="A51" s="16" t="s">
        <v>70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1:17" ht="12.6" customHeight="1" x14ac:dyDescent="0.3">
      <c r="A52" s="16" t="s">
        <v>234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7" ht="12.6" customHeight="1" x14ac:dyDescent="0.3">
      <c r="A53" s="16" t="s">
        <v>236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</row>
    <row r="54" spans="1:17" ht="12.6" customHeight="1" x14ac:dyDescent="0.3">
      <c r="A54" s="16" t="s">
        <v>73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1:17" ht="12.6" customHeight="1" x14ac:dyDescent="0.3">
      <c r="A55" s="16" t="s">
        <v>232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</row>
    <row r="56" spans="1:17" ht="12.6" customHeight="1" x14ac:dyDescent="0.3">
      <c r="A56" s="18" t="s">
        <v>75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</row>
    <row r="57" spans="1:17" ht="12.6" customHeight="1" x14ac:dyDescent="0.3">
      <c r="A57" s="18" t="s">
        <v>233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</row>
    <row r="58" spans="1:17" ht="155.25" customHeight="1" x14ac:dyDescent="0.3">
      <c r="A58" s="18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</row>
    <row r="59" spans="1:17" ht="116.25" customHeight="1" x14ac:dyDescent="0.3">
      <c r="A59" s="18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</row>
    <row r="60" spans="1:17" ht="11.7" customHeight="1" x14ac:dyDescent="0.3">
      <c r="A60" s="57"/>
      <c r="B60" s="58"/>
      <c r="C60" s="58"/>
      <c r="D60" s="58"/>
      <c r="E60" s="58"/>
      <c r="F60" s="58"/>
      <c r="G60" s="59"/>
      <c r="H60" s="17" t="s">
        <v>0</v>
      </c>
      <c r="I60" s="17" t="s">
        <v>1</v>
      </c>
      <c r="J60" s="17" t="s">
        <v>2</v>
      </c>
      <c r="K60" s="17" t="s">
        <v>3</v>
      </c>
      <c r="L60" s="17" t="s">
        <v>4</v>
      </c>
      <c r="M60" s="65"/>
      <c r="N60" s="66"/>
      <c r="O60" s="66"/>
      <c r="P60" s="66"/>
      <c r="Q60" s="67"/>
    </row>
    <row r="61" spans="1:17" ht="11.7" customHeight="1" x14ac:dyDescent="0.3">
      <c r="A61" s="60" t="s">
        <v>5</v>
      </c>
      <c r="B61" s="13"/>
      <c r="C61" s="13"/>
      <c r="D61" s="13"/>
      <c r="E61" s="13"/>
      <c r="F61" s="13"/>
      <c r="G61" s="61"/>
      <c r="H61" s="167" t="s">
        <v>127</v>
      </c>
      <c r="I61" s="5" t="s">
        <v>193</v>
      </c>
      <c r="J61" s="75" t="s">
        <v>109</v>
      </c>
      <c r="K61" s="5" t="s">
        <v>194</v>
      </c>
      <c r="L61" s="37" t="s">
        <v>192</v>
      </c>
      <c r="M61" s="68"/>
      <c r="Q61" s="69"/>
    </row>
    <row r="62" spans="1:17" ht="11.7" customHeight="1" x14ac:dyDescent="0.3">
      <c r="A62" s="60" t="s">
        <v>205</v>
      </c>
      <c r="B62" s="13"/>
      <c r="C62" s="13"/>
      <c r="D62" s="13"/>
      <c r="E62" s="13"/>
      <c r="F62" s="13"/>
      <c r="G62" s="61"/>
      <c r="H62" s="168"/>
      <c r="I62" s="7" t="s">
        <v>182</v>
      </c>
      <c r="J62" s="75" t="s">
        <v>197</v>
      </c>
      <c r="K62" s="7" t="s">
        <v>200</v>
      </c>
      <c r="L62" s="36" t="s">
        <v>181</v>
      </c>
      <c r="M62" s="68"/>
      <c r="Q62" s="69"/>
    </row>
    <row r="63" spans="1:17" ht="11.7" customHeight="1" x14ac:dyDescent="0.3">
      <c r="A63" s="60" t="s">
        <v>204</v>
      </c>
      <c r="B63" s="13"/>
      <c r="C63" s="13"/>
      <c r="D63" s="13"/>
      <c r="E63" s="13"/>
      <c r="F63" s="13"/>
      <c r="G63" s="61"/>
      <c r="H63" s="168"/>
      <c r="I63" s="7" t="s">
        <v>195</v>
      </c>
      <c r="J63" s="75" t="s">
        <v>199</v>
      </c>
      <c r="K63" s="77"/>
      <c r="L63" s="36" t="s">
        <v>201</v>
      </c>
      <c r="M63" s="68"/>
      <c r="Q63" s="69"/>
    </row>
    <row r="64" spans="1:17" ht="11.7" customHeight="1" x14ac:dyDescent="0.3">
      <c r="A64" s="60" t="s">
        <v>203</v>
      </c>
      <c r="B64" s="13"/>
      <c r="C64" s="13"/>
      <c r="D64" s="13"/>
      <c r="E64" s="13"/>
      <c r="F64" s="13"/>
      <c r="G64" s="61"/>
      <c r="H64" s="168"/>
      <c r="I64" s="7" t="s">
        <v>196</v>
      </c>
      <c r="J64" s="75"/>
      <c r="K64" s="7"/>
      <c r="L64" s="36"/>
      <c r="M64" s="68"/>
      <c r="Q64" s="69"/>
    </row>
    <row r="65" spans="1:21" ht="11.7" customHeight="1" x14ac:dyDescent="0.3">
      <c r="A65" s="87" t="s">
        <v>22</v>
      </c>
      <c r="B65" s="88"/>
      <c r="C65" s="88"/>
      <c r="D65" s="88"/>
      <c r="E65" s="88"/>
      <c r="F65" s="88"/>
      <c r="G65" s="89"/>
      <c r="H65" s="168"/>
      <c r="I65" s="9" t="s">
        <v>198</v>
      </c>
      <c r="J65" s="75"/>
      <c r="K65" s="9"/>
      <c r="L65" s="36" t="s">
        <v>202</v>
      </c>
      <c r="M65" s="68"/>
      <c r="Q65" s="69"/>
    </row>
    <row r="66" spans="1:21" ht="11.85" customHeight="1" x14ac:dyDescent="0.3">
      <c r="A66" s="60"/>
      <c r="B66" s="13"/>
      <c r="C66" s="13"/>
      <c r="D66" s="13"/>
      <c r="E66" s="13"/>
      <c r="F66" s="13"/>
      <c r="G66" s="61"/>
      <c r="H66" s="90" t="s">
        <v>20</v>
      </c>
      <c r="I66" s="93">
        <v>2</v>
      </c>
      <c r="J66" s="92">
        <v>3</v>
      </c>
      <c r="K66" s="92">
        <v>4</v>
      </c>
      <c r="L66" s="92" t="s">
        <v>21</v>
      </c>
      <c r="M66" s="68"/>
      <c r="Q66" s="69"/>
    </row>
    <row r="67" spans="1:21" ht="11.85" customHeight="1" x14ac:dyDescent="0.3">
      <c r="A67" s="87"/>
      <c r="B67" s="88"/>
      <c r="C67" s="88"/>
      <c r="D67" s="88"/>
      <c r="E67" s="88"/>
      <c r="F67" s="88"/>
      <c r="G67" s="89"/>
      <c r="H67" s="86"/>
      <c r="I67" s="93"/>
      <c r="J67" s="93"/>
      <c r="K67" s="93"/>
      <c r="L67" s="93"/>
      <c r="M67" s="68"/>
      <c r="N67" s="95" t="s">
        <v>180</v>
      </c>
      <c r="O67" s="95"/>
      <c r="P67" s="95"/>
      <c r="Q67" s="70"/>
    </row>
    <row r="68" spans="1:21" ht="11.85" customHeight="1" x14ac:dyDescent="0.3">
      <c r="A68" s="60"/>
      <c r="B68" s="13"/>
      <c r="C68" s="13"/>
      <c r="D68" s="13"/>
      <c r="E68" s="13"/>
      <c r="F68" s="13"/>
      <c r="G68" s="61"/>
      <c r="H68" s="86"/>
      <c r="I68" s="93"/>
      <c r="J68" s="93"/>
      <c r="K68" s="93"/>
      <c r="L68" s="93"/>
      <c r="M68" s="68"/>
      <c r="N68" s="96" t="s">
        <v>183</v>
      </c>
      <c r="O68" s="96"/>
      <c r="P68" s="96"/>
      <c r="Q68" s="71"/>
    </row>
    <row r="69" spans="1:21" ht="11.85" customHeight="1" x14ac:dyDescent="0.3">
      <c r="A69" s="62"/>
      <c r="B69" s="63"/>
      <c r="C69" s="63"/>
      <c r="D69" s="63"/>
      <c r="E69" s="63"/>
      <c r="F69" s="63"/>
      <c r="G69" s="64"/>
      <c r="H69" s="91"/>
      <c r="I69" s="94"/>
      <c r="J69" s="94"/>
      <c r="K69" s="94"/>
      <c r="L69" s="94"/>
      <c r="M69" s="72"/>
      <c r="N69" s="73"/>
      <c r="O69" s="73"/>
      <c r="P69" s="73"/>
      <c r="Q69" s="74"/>
    </row>
    <row r="70" spans="1:21" ht="11.85" customHeight="1" x14ac:dyDescent="0.3">
      <c r="A70" s="97" t="s">
        <v>25</v>
      </c>
      <c r="B70" s="97" t="s">
        <v>26</v>
      </c>
      <c r="C70" s="97" t="s">
        <v>27</v>
      </c>
      <c r="D70" s="100" t="s">
        <v>227</v>
      </c>
      <c r="E70" s="103" t="s">
        <v>0</v>
      </c>
      <c r="F70" s="104"/>
      <c r="G70" s="104"/>
      <c r="H70" s="105"/>
      <c r="I70" s="161" t="s">
        <v>29</v>
      </c>
      <c r="J70" s="162"/>
      <c r="K70" s="162"/>
      <c r="L70" s="163"/>
      <c r="M70" s="109" t="s">
        <v>30</v>
      </c>
      <c r="N70" s="110"/>
      <c r="O70" s="110"/>
      <c r="P70" s="110"/>
      <c r="Q70" s="111"/>
    </row>
    <row r="71" spans="1:21" ht="11.85" customHeight="1" x14ac:dyDescent="0.3">
      <c r="A71" s="98"/>
      <c r="B71" s="98"/>
      <c r="C71" s="98"/>
      <c r="D71" s="101"/>
      <c r="E71" s="106"/>
      <c r="F71" s="107"/>
      <c r="G71" s="107"/>
      <c r="H71" s="108"/>
      <c r="I71" s="159" t="s">
        <v>31</v>
      </c>
      <c r="J71" s="160"/>
      <c r="K71" s="42" t="s">
        <v>32</v>
      </c>
      <c r="L71" s="42" t="s">
        <v>33</v>
      </c>
      <c r="M71" s="112"/>
      <c r="N71" s="113"/>
      <c r="O71" s="113"/>
      <c r="P71" s="113"/>
      <c r="Q71" s="114"/>
    </row>
    <row r="72" spans="1:21" ht="40.950000000000003" customHeight="1" x14ac:dyDescent="0.3">
      <c r="A72" s="98"/>
      <c r="B72" s="98"/>
      <c r="C72" s="98"/>
      <c r="D72" s="101"/>
      <c r="E72" s="42" t="s">
        <v>1</v>
      </c>
      <c r="F72" s="42" t="s">
        <v>2</v>
      </c>
      <c r="G72" s="42" t="s">
        <v>3</v>
      </c>
      <c r="H72" s="50" t="s">
        <v>4</v>
      </c>
      <c r="I72" s="19" t="s">
        <v>76</v>
      </c>
      <c r="J72" s="19"/>
      <c r="K72" s="19" t="s">
        <v>35</v>
      </c>
      <c r="L72" s="19" t="s">
        <v>36</v>
      </c>
      <c r="M72" s="20" t="s">
        <v>37</v>
      </c>
      <c r="N72" s="20" t="s">
        <v>38</v>
      </c>
      <c r="O72" s="115" t="s">
        <v>39</v>
      </c>
      <c r="P72" s="116"/>
      <c r="Q72" s="117"/>
      <c r="R72" s="49" t="s">
        <v>1</v>
      </c>
      <c r="S72" s="49" t="s">
        <v>2</v>
      </c>
      <c r="T72" s="49" t="s">
        <v>3</v>
      </c>
      <c r="U72" s="49" t="s">
        <v>4</v>
      </c>
    </row>
    <row r="73" spans="1:21" ht="12.6" customHeight="1" x14ac:dyDescent="0.3">
      <c r="A73" s="118">
        <v>6</v>
      </c>
      <c r="B73" s="121" t="s">
        <v>62</v>
      </c>
      <c r="C73" s="136" t="s">
        <v>51</v>
      </c>
      <c r="D73" s="27" t="s">
        <v>117</v>
      </c>
      <c r="E73" s="28">
        <f t="shared" ref="E73:E75" si="12">+E74+$R$76</f>
        <v>390</v>
      </c>
      <c r="F73" s="28">
        <f t="shared" ref="F73:F75" si="13">+F74+$S$76</f>
        <v>475</v>
      </c>
      <c r="G73" s="28">
        <f t="shared" ref="G73:G75" si="14">+G74+$T$76</f>
        <v>620</v>
      </c>
      <c r="H73" s="27">
        <v>720</v>
      </c>
      <c r="I73" s="124">
        <v>0.1</v>
      </c>
      <c r="J73" s="124"/>
      <c r="K73" s="124">
        <v>0.15</v>
      </c>
      <c r="L73" s="124">
        <v>0.1</v>
      </c>
      <c r="M73" s="118" t="s">
        <v>55</v>
      </c>
      <c r="N73" s="118" t="s">
        <v>44</v>
      </c>
      <c r="O73" s="139" t="s">
        <v>165</v>
      </c>
      <c r="P73" s="140"/>
      <c r="Q73" s="141"/>
    </row>
    <row r="74" spans="1:21" ht="12.6" customHeight="1" x14ac:dyDescent="0.3">
      <c r="A74" s="119"/>
      <c r="B74" s="122"/>
      <c r="C74" s="137"/>
      <c r="D74" s="28" t="s">
        <v>118</v>
      </c>
      <c r="E74" s="28">
        <f t="shared" si="12"/>
        <v>350</v>
      </c>
      <c r="F74" s="28">
        <f t="shared" si="13"/>
        <v>435</v>
      </c>
      <c r="G74" s="28">
        <f t="shared" si="14"/>
        <v>580</v>
      </c>
      <c r="H74" s="28">
        <v>720</v>
      </c>
      <c r="I74" s="125"/>
      <c r="J74" s="125"/>
      <c r="K74" s="125"/>
      <c r="L74" s="125"/>
      <c r="M74" s="119"/>
      <c r="N74" s="119"/>
      <c r="O74" s="142"/>
      <c r="P74" s="143"/>
      <c r="Q74" s="144"/>
    </row>
    <row r="75" spans="1:21" ht="12.6" customHeight="1" x14ac:dyDescent="0.3">
      <c r="A75" s="119"/>
      <c r="B75" s="122"/>
      <c r="C75" s="137"/>
      <c r="D75" s="28" t="s">
        <v>119</v>
      </c>
      <c r="E75" s="28">
        <f t="shared" si="12"/>
        <v>310</v>
      </c>
      <c r="F75" s="28">
        <f t="shared" si="13"/>
        <v>395</v>
      </c>
      <c r="G75" s="28">
        <f t="shared" si="14"/>
        <v>540</v>
      </c>
      <c r="H75" s="28">
        <v>720</v>
      </c>
      <c r="I75" s="125"/>
      <c r="J75" s="125"/>
      <c r="K75" s="125"/>
      <c r="L75" s="125"/>
      <c r="M75" s="119"/>
      <c r="N75" s="119"/>
      <c r="O75" s="142"/>
      <c r="P75" s="143"/>
      <c r="Q75" s="144"/>
    </row>
    <row r="76" spans="1:21" ht="12.6" customHeight="1" x14ac:dyDescent="0.3">
      <c r="A76" s="119"/>
      <c r="B76" s="122"/>
      <c r="C76" s="137"/>
      <c r="D76" s="28" t="s">
        <v>120</v>
      </c>
      <c r="E76" s="28">
        <f>+E77+$R$76</f>
        <v>270</v>
      </c>
      <c r="F76" s="28">
        <f>+F77+$S$76</f>
        <v>355</v>
      </c>
      <c r="G76" s="28">
        <f>+G77+$T$76</f>
        <v>500</v>
      </c>
      <c r="H76" s="28">
        <v>720</v>
      </c>
      <c r="I76" s="119"/>
      <c r="J76" s="119"/>
      <c r="K76" s="119"/>
      <c r="L76" s="125"/>
      <c r="M76" s="119"/>
      <c r="N76" s="119"/>
      <c r="O76" s="142"/>
      <c r="P76" s="143"/>
      <c r="Q76" s="144"/>
      <c r="R76">
        <v>40</v>
      </c>
      <c r="S76">
        <v>40</v>
      </c>
      <c r="T76">
        <v>40</v>
      </c>
      <c r="U76">
        <v>0</v>
      </c>
    </row>
    <row r="77" spans="1:21" ht="12.6" customHeight="1" x14ac:dyDescent="0.3">
      <c r="A77" s="120"/>
      <c r="B77" s="123"/>
      <c r="C77" s="138"/>
      <c r="D77" s="29" t="s">
        <v>121</v>
      </c>
      <c r="E77" s="29">
        <v>230</v>
      </c>
      <c r="F77" s="29">
        <v>315</v>
      </c>
      <c r="G77" s="29">
        <v>460</v>
      </c>
      <c r="H77" s="29">
        <v>720</v>
      </c>
      <c r="I77" s="120"/>
      <c r="J77" s="120"/>
      <c r="K77" s="120"/>
      <c r="L77" s="126"/>
      <c r="M77" s="120"/>
      <c r="N77" s="120"/>
      <c r="O77" s="145"/>
      <c r="P77" s="146"/>
      <c r="Q77" s="147"/>
    </row>
    <row r="78" spans="1:21" ht="12.6" hidden="1" customHeight="1" x14ac:dyDescent="0.3">
      <c r="A78" s="118">
        <v>7</v>
      </c>
      <c r="B78" s="121" t="s">
        <v>160</v>
      </c>
      <c r="C78" s="136" t="s">
        <v>161</v>
      </c>
      <c r="D78" s="28" t="s">
        <v>117</v>
      </c>
      <c r="E78" s="28">
        <v>1020</v>
      </c>
      <c r="F78" s="52">
        <v>1150</v>
      </c>
      <c r="G78" s="55">
        <v>1280</v>
      </c>
      <c r="H78" s="27">
        <v>2300</v>
      </c>
      <c r="I78" s="124">
        <v>0.1</v>
      </c>
      <c r="J78" s="124">
        <v>0.05</v>
      </c>
      <c r="K78" s="124">
        <v>0.15</v>
      </c>
      <c r="L78" s="124">
        <v>0.1</v>
      </c>
      <c r="M78" s="118" t="s">
        <v>43</v>
      </c>
      <c r="N78" s="118" t="s">
        <v>79</v>
      </c>
      <c r="O78" s="127" t="s">
        <v>168</v>
      </c>
      <c r="P78" s="128"/>
      <c r="Q78" s="129"/>
    </row>
    <row r="79" spans="1:21" ht="12.6" hidden="1" customHeight="1" x14ac:dyDescent="0.3">
      <c r="A79" s="119"/>
      <c r="B79" s="122"/>
      <c r="C79" s="137"/>
      <c r="D79" s="28" t="s">
        <v>118</v>
      </c>
      <c r="E79" s="28">
        <v>995</v>
      </c>
      <c r="F79" s="52">
        <v>1100</v>
      </c>
      <c r="G79" s="55">
        <v>1205</v>
      </c>
      <c r="H79" s="28">
        <v>2300</v>
      </c>
      <c r="I79" s="125"/>
      <c r="J79" s="125"/>
      <c r="K79" s="125"/>
      <c r="L79" s="125"/>
      <c r="M79" s="119"/>
      <c r="N79" s="119"/>
      <c r="O79" s="130"/>
      <c r="P79" s="131"/>
      <c r="Q79" s="132"/>
    </row>
    <row r="80" spans="1:21" ht="12.6" hidden="1" customHeight="1" x14ac:dyDescent="0.3">
      <c r="A80" s="119"/>
      <c r="B80" s="122"/>
      <c r="C80" s="137"/>
      <c r="D80" s="28" t="s">
        <v>119</v>
      </c>
      <c r="E80" s="28">
        <v>970</v>
      </c>
      <c r="F80" s="52">
        <v>1050</v>
      </c>
      <c r="G80" s="55">
        <v>1130</v>
      </c>
      <c r="H80" s="28">
        <v>2300</v>
      </c>
      <c r="I80" s="125"/>
      <c r="J80" s="125"/>
      <c r="K80" s="125"/>
      <c r="L80" s="125"/>
      <c r="M80" s="119"/>
      <c r="N80" s="119"/>
      <c r="O80" s="130"/>
      <c r="P80" s="131"/>
      <c r="Q80" s="132"/>
    </row>
    <row r="81" spans="1:21" ht="12.6" hidden="1" customHeight="1" x14ac:dyDescent="0.3">
      <c r="A81" s="119"/>
      <c r="B81" s="122"/>
      <c r="C81" s="137"/>
      <c r="D81" s="28" t="s">
        <v>120</v>
      </c>
      <c r="E81" s="28">
        <v>945</v>
      </c>
      <c r="F81" s="52">
        <v>1000</v>
      </c>
      <c r="G81" s="55">
        <v>1055</v>
      </c>
      <c r="H81" s="28">
        <v>2300</v>
      </c>
      <c r="I81" s="125"/>
      <c r="J81" s="125"/>
      <c r="K81" s="125"/>
      <c r="L81" s="125"/>
      <c r="M81" s="119"/>
      <c r="N81" s="119"/>
      <c r="O81" s="130"/>
      <c r="P81" s="131"/>
      <c r="Q81" s="132"/>
    </row>
    <row r="82" spans="1:21" ht="12.6" hidden="1" customHeight="1" x14ac:dyDescent="0.3">
      <c r="A82" s="120"/>
      <c r="B82" s="123"/>
      <c r="C82" s="138"/>
      <c r="D82" s="28" t="s">
        <v>121</v>
      </c>
      <c r="E82" s="30">
        <v>920</v>
      </c>
      <c r="F82" s="54">
        <v>950</v>
      </c>
      <c r="G82" s="56">
        <v>980</v>
      </c>
      <c r="H82" s="29">
        <v>2300</v>
      </c>
      <c r="I82" s="126"/>
      <c r="J82" s="126"/>
      <c r="K82" s="126"/>
      <c r="L82" s="126"/>
      <c r="M82" s="120"/>
      <c r="N82" s="120"/>
      <c r="O82" s="133"/>
      <c r="P82" s="134"/>
      <c r="Q82" s="135"/>
    </row>
    <row r="83" spans="1:21" ht="12.6" hidden="1" customHeight="1" x14ac:dyDescent="0.3">
      <c r="A83" s="118">
        <v>8</v>
      </c>
      <c r="B83" s="121" t="s">
        <v>64</v>
      </c>
      <c r="C83" s="121" t="s">
        <v>51</v>
      </c>
      <c r="D83" s="27" t="s">
        <v>117</v>
      </c>
      <c r="E83" s="28">
        <f t="shared" ref="E83:E85" si="15">+E84+$R$86</f>
        <v>570</v>
      </c>
      <c r="F83" s="28">
        <f t="shared" ref="F83:F85" si="16">+F84+$S$86</f>
        <v>620</v>
      </c>
      <c r="G83" s="28">
        <f t="shared" ref="G83:G85" si="17">+G84+$T$86</f>
        <v>700</v>
      </c>
      <c r="H83" s="27">
        <v>890</v>
      </c>
      <c r="I83" s="124">
        <v>0.1</v>
      </c>
      <c r="J83" s="118"/>
      <c r="K83" s="124">
        <v>0.15</v>
      </c>
      <c r="L83" s="124">
        <v>0.1</v>
      </c>
      <c r="M83" s="118" t="s">
        <v>55</v>
      </c>
      <c r="N83" s="118" t="s">
        <v>44</v>
      </c>
      <c r="O83" s="127" t="s">
        <v>65</v>
      </c>
      <c r="P83" s="128"/>
      <c r="Q83" s="129"/>
    </row>
    <row r="84" spans="1:21" ht="12.6" hidden="1" customHeight="1" x14ac:dyDescent="0.3">
      <c r="A84" s="119"/>
      <c r="B84" s="122"/>
      <c r="C84" s="122"/>
      <c r="D84" s="28" t="s">
        <v>118</v>
      </c>
      <c r="E84" s="28">
        <f t="shared" si="15"/>
        <v>530</v>
      </c>
      <c r="F84" s="28">
        <f t="shared" si="16"/>
        <v>580</v>
      </c>
      <c r="G84" s="28">
        <f t="shared" si="17"/>
        <v>660</v>
      </c>
      <c r="H84" s="28">
        <v>890</v>
      </c>
      <c r="I84" s="125"/>
      <c r="J84" s="119"/>
      <c r="K84" s="125"/>
      <c r="L84" s="125"/>
      <c r="M84" s="119"/>
      <c r="N84" s="119"/>
      <c r="O84" s="130"/>
      <c r="P84" s="131"/>
      <c r="Q84" s="132"/>
    </row>
    <row r="85" spans="1:21" ht="12.6" hidden="1" customHeight="1" x14ac:dyDescent="0.3">
      <c r="A85" s="119"/>
      <c r="B85" s="122"/>
      <c r="C85" s="122"/>
      <c r="D85" s="28" t="s">
        <v>119</v>
      </c>
      <c r="E85" s="28">
        <f t="shared" si="15"/>
        <v>490</v>
      </c>
      <c r="F85" s="28">
        <f t="shared" si="16"/>
        <v>540</v>
      </c>
      <c r="G85" s="28">
        <f t="shared" si="17"/>
        <v>620</v>
      </c>
      <c r="H85" s="28">
        <v>890</v>
      </c>
      <c r="I85" s="125"/>
      <c r="J85" s="119"/>
      <c r="K85" s="125"/>
      <c r="L85" s="125"/>
      <c r="M85" s="119"/>
      <c r="N85" s="119"/>
      <c r="O85" s="130"/>
      <c r="P85" s="131"/>
      <c r="Q85" s="132"/>
    </row>
    <row r="86" spans="1:21" ht="12.6" hidden="1" customHeight="1" x14ac:dyDescent="0.3">
      <c r="A86" s="119"/>
      <c r="B86" s="122"/>
      <c r="C86" s="122"/>
      <c r="D86" s="28" t="s">
        <v>120</v>
      </c>
      <c r="E86" s="28">
        <f>+E87+$R$86</f>
        <v>450</v>
      </c>
      <c r="F86" s="28">
        <f>+F87+$S$86</f>
        <v>500</v>
      </c>
      <c r="G86" s="28">
        <f>+G87+$T$86</f>
        <v>580</v>
      </c>
      <c r="H86" s="28">
        <v>890</v>
      </c>
      <c r="I86" s="119"/>
      <c r="J86" s="119"/>
      <c r="K86" s="119"/>
      <c r="L86" s="125"/>
      <c r="M86" s="119"/>
      <c r="N86" s="119"/>
      <c r="O86" s="130"/>
      <c r="P86" s="131"/>
      <c r="Q86" s="132"/>
      <c r="R86">
        <v>40</v>
      </c>
      <c r="S86">
        <v>40</v>
      </c>
      <c r="T86">
        <v>40</v>
      </c>
      <c r="U86">
        <v>0</v>
      </c>
    </row>
    <row r="87" spans="1:21" ht="12.6" hidden="1" customHeight="1" x14ac:dyDescent="0.3">
      <c r="A87" s="120"/>
      <c r="B87" s="123"/>
      <c r="C87" s="123"/>
      <c r="D87" s="29" t="s">
        <v>121</v>
      </c>
      <c r="E87" s="29">
        <v>410</v>
      </c>
      <c r="F87" s="29">
        <v>460</v>
      </c>
      <c r="G87" s="29">
        <v>540</v>
      </c>
      <c r="H87" s="29">
        <v>890</v>
      </c>
      <c r="I87" s="120"/>
      <c r="J87" s="120"/>
      <c r="K87" s="120"/>
      <c r="L87" s="126"/>
      <c r="M87" s="120"/>
      <c r="N87" s="120"/>
      <c r="O87" s="133"/>
      <c r="P87" s="134"/>
      <c r="Q87" s="135"/>
    </row>
    <row r="88" spans="1:21" ht="12.6" customHeight="1" x14ac:dyDescent="0.3">
      <c r="A88" s="118">
        <v>9</v>
      </c>
      <c r="B88" s="121" t="s">
        <v>66</v>
      </c>
      <c r="C88" s="121" t="s">
        <v>67</v>
      </c>
      <c r="D88" s="27" t="s">
        <v>117</v>
      </c>
      <c r="E88" s="28">
        <f t="shared" ref="E88:E90" si="18">+E89+$R$91</f>
        <v>1200</v>
      </c>
      <c r="F88" s="28">
        <f t="shared" ref="F88:F90" si="19">+F89+$S$91</f>
        <v>1350</v>
      </c>
      <c r="G88" s="28">
        <f t="shared" ref="G88:G90" si="20">+G89+$T$91</f>
        <v>1700</v>
      </c>
      <c r="H88" s="27">
        <v>2250</v>
      </c>
      <c r="I88" s="124">
        <v>0.1</v>
      </c>
      <c r="J88" s="118"/>
      <c r="K88" s="124">
        <v>0.15</v>
      </c>
      <c r="L88" s="124">
        <v>0.1</v>
      </c>
      <c r="M88" s="118" t="s">
        <v>43</v>
      </c>
      <c r="N88" s="118" t="s">
        <v>44</v>
      </c>
      <c r="O88" s="127" t="s">
        <v>207</v>
      </c>
      <c r="P88" s="128"/>
      <c r="Q88" s="129"/>
    </row>
    <row r="89" spans="1:21" ht="12.6" customHeight="1" x14ac:dyDescent="0.3">
      <c r="A89" s="119"/>
      <c r="B89" s="122"/>
      <c r="C89" s="122"/>
      <c r="D89" s="28" t="s">
        <v>118</v>
      </c>
      <c r="E89" s="28">
        <f t="shared" si="18"/>
        <v>1125</v>
      </c>
      <c r="F89" s="28">
        <f t="shared" si="19"/>
        <v>1275</v>
      </c>
      <c r="G89" s="28">
        <f t="shared" si="20"/>
        <v>1625</v>
      </c>
      <c r="H89" s="28">
        <v>2250</v>
      </c>
      <c r="I89" s="125"/>
      <c r="J89" s="119"/>
      <c r="K89" s="125"/>
      <c r="L89" s="125"/>
      <c r="M89" s="119"/>
      <c r="N89" s="119"/>
      <c r="O89" s="130"/>
      <c r="P89" s="131"/>
      <c r="Q89" s="132"/>
    </row>
    <row r="90" spans="1:21" ht="12.6" customHeight="1" x14ac:dyDescent="0.3">
      <c r="A90" s="119"/>
      <c r="B90" s="122"/>
      <c r="C90" s="122"/>
      <c r="D90" s="28" t="s">
        <v>119</v>
      </c>
      <c r="E90" s="28">
        <f t="shared" si="18"/>
        <v>1050</v>
      </c>
      <c r="F90" s="28">
        <f t="shared" si="19"/>
        <v>1200</v>
      </c>
      <c r="G90" s="28">
        <f t="shared" si="20"/>
        <v>1550</v>
      </c>
      <c r="H90" s="28">
        <v>2250</v>
      </c>
      <c r="I90" s="125"/>
      <c r="J90" s="119"/>
      <c r="K90" s="125"/>
      <c r="L90" s="125"/>
      <c r="M90" s="119"/>
      <c r="N90" s="119"/>
      <c r="O90" s="130"/>
      <c r="P90" s="131"/>
      <c r="Q90" s="132"/>
    </row>
    <row r="91" spans="1:21" ht="12.6" customHeight="1" x14ac:dyDescent="0.3">
      <c r="A91" s="119"/>
      <c r="B91" s="122"/>
      <c r="C91" s="122"/>
      <c r="D91" s="28" t="s">
        <v>120</v>
      </c>
      <c r="E91" s="28">
        <f>+E92+$R$91</f>
        <v>975</v>
      </c>
      <c r="F91" s="28">
        <f>+F92+$S$91</f>
        <v>1125</v>
      </c>
      <c r="G91" s="28">
        <f>+G92+$T$91</f>
        <v>1475</v>
      </c>
      <c r="H91" s="28">
        <v>2250</v>
      </c>
      <c r="I91" s="119"/>
      <c r="J91" s="119"/>
      <c r="K91" s="119"/>
      <c r="L91" s="125"/>
      <c r="M91" s="119"/>
      <c r="N91" s="119"/>
      <c r="O91" s="130"/>
      <c r="P91" s="131"/>
      <c r="Q91" s="132"/>
      <c r="R91">
        <v>75</v>
      </c>
      <c r="S91">
        <v>75</v>
      </c>
      <c r="T91">
        <v>75</v>
      </c>
      <c r="U91">
        <v>0</v>
      </c>
    </row>
    <row r="92" spans="1:21" ht="12.6" customHeight="1" x14ac:dyDescent="0.3">
      <c r="A92" s="120"/>
      <c r="B92" s="123"/>
      <c r="C92" s="123"/>
      <c r="D92" s="29" t="s">
        <v>121</v>
      </c>
      <c r="E92" s="29">
        <v>900</v>
      </c>
      <c r="F92" s="29">
        <v>1050</v>
      </c>
      <c r="G92" s="29">
        <v>1400</v>
      </c>
      <c r="H92" s="29">
        <v>2250</v>
      </c>
      <c r="I92" s="120"/>
      <c r="J92" s="120"/>
      <c r="K92" s="120"/>
      <c r="L92" s="126"/>
      <c r="M92" s="120"/>
      <c r="N92" s="120"/>
      <c r="O92" s="133"/>
      <c r="P92" s="134"/>
      <c r="Q92" s="135"/>
    </row>
    <row r="93" spans="1:21" ht="12.6" customHeight="1" x14ac:dyDescent="0.3">
      <c r="A93" s="118">
        <v>10</v>
      </c>
      <c r="B93" s="121" t="s">
        <v>77</v>
      </c>
      <c r="C93" s="121" t="s">
        <v>78</v>
      </c>
      <c r="D93" s="27" t="s">
        <v>117</v>
      </c>
      <c r="E93" s="28">
        <f t="shared" ref="E93:E95" si="21">+E94+$R$96</f>
        <v>1200</v>
      </c>
      <c r="F93" s="28">
        <f t="shared" ref="F93:F95" si="22">+F94+$S$96</f>
        <v>1350</v>
      </c>
      <c r="G93" s="28">
        <f t="shared" ref="G93:G95" si="23">+G94+$T$96</f>
        <v>1700</v>
      </c>
      <c r="H93" s="27">
        <v>2250</v>
      </c>
      <c r="I93" s="124">
        <v>0.1</v>
      </c>
      <c r="J93" s="118"/>
      <c r="K93" s="124">
        <v>0.15</v>
      </c>
      <c r="L93" s="124">
        <v>0.1</v>
      </c>
      <c r="M93" s="118" t="s">
        <v>43</v>
      </c>
      <c r="N93" s="118" t="s">
        <v>79</v>
      </c>
      <c r="O93" s="127" t="s">
        <v>207</v>
      </c>
      <c r="P93" s="128"/>
      <c r="Q93" s="129"/>
    </row>
    <row r="94" spans="1:21" ht="12.6" customHeight="1" x14ac:dyDescent="0.3">
      <c r="A94" s="119"/>
      <c r="B94" s="122"/>
      <c r="C94" s="122"/>
      <c r="D94" s="28" t="s">
        <v>118</v>
      </c>
      <c r="E94" s="28">
        <f t="shared" si="21"/>
        <v>1125</v>
      </c>
      <c r="F94" s="28">
        <f t="shared" si="22"/>
        <v>1275</v>
      </c>
      <c r="G94" s="28">
        <f t="shared" si="23"/>
        <v>1625</v>
      </c>
      <c r="H94" s="28">
        <v>2250</v>
      </c>
      <c r="I94" s="125"/>
      <c r="J94" s="119"/>
      <c r="K94" s="125"/>
      <c r="L94" s="125"/>
      <c r="M94" s="119"/>
      <c r="N94" s="119"/>
      <c r="O94" s="130"/>
      <c r="P94" s="131"/>
      <c r="Q94" s="132"/>
    </row>
    <row r="95" spans="1:21" ht="12.6" customHeight="1" x14ac:dyDescent="0.3">
      <c r="A95" s="119"/>
      <c r="B95" s="122"/>
      <c r="C95" s="122"/>
      <c r="D95" s="28" t="s">
        <v>119</v>
      </c>
      <c r="E95" s="28">
        <f t="shared" si="21"/>
        <v>1050</v>
      </c>
      <c r="F95" s="28">
        <f t="shared" si="22"/>
        <v>1200</v>
      </c>
      <c r="G95" s="28">
        <f t="shared" si="23"/>
        <v>1550</v>
      </c>
      <c r="H95" s="28">
        <v>2250</v>
      </c>
      <c r="I95" s="125"/>
      <c r="J95" s="119"/>
      <c r="K95" s="125"/>
      <c r="L95" s="125"/>
      <c r="M95" s="119"/>
      <c r="N95" s="119"/>
      <c r="O95" s="130"/>
      <c r="P95" s="131"/>
      <c r="Q95" s="132"/>
    </row>
    <row r="96" spans="1:21" ht="12.6" customHeight="1" x14ac:dyDescent="0.3">
      <c r="A96" s="119"/>
      <c r="B96" s="122"/>
      <c r="C96" s="122"/>
      <c r="D96" s="28" t="s">
        <v>120</v>
      </c>
      <c r="E96" s="28">
        <f>+E97+$R$96</f>
        <v>975</v>
      </c>
      <c r="F96" s="28">
        <f>+F97+$S$96</f>
        <v>1125</v>
      </c>
      <c r="G96" s="28">
        <f>+G97+$T$96</f>
        <v>1475</v>
      </c>
      <c r="H96" s="28">
        <v>2250</v>
      </c>
      <c r="I96" s="125"/>
      <c r="J96" s="119"/>
      <c r="K96" s="125"/>
      <c r="L96" s="125"/>
      <c r="M96" s="119"/>
      <c r="N96" s="119"/>
      <c r="O96" s="130"/>
      <c r="P96" s="131"/>
      <c r="Q96" s="132"/>
      <c r="R96">
        <v>75</v>
      </c>
      <c r="S96">
        <v>75</v>
      </c>
      <c r="T96">
        <v>75</v>
      </c>
      <c r="U96">
        <v>0</v>
      </c>
    </row>
    <row r="97" spans="1:21" ht="12.6" customHeight="1" x14ac:dyDescent="0.3">
      <c r="A97" s="120"/>
      <c r="B97" s="123"/>
      <c r="C97" s="123"/>
      <c r="D97" s="29" t="s">
        <v>121</v>
      </c>
      <c r="E97" s="29">
        <v>900</v>
      </c>
      <c r="F97" s="29">
        <v>1050</v>
      </c>
      <c r="G97" s="29">
        <v>1400</v>
      </c>
      <c r="H97" s="29">
        <v>2250</v>
      </c>
      <c r="I97" s="126"/>
      <c r="J97" s="120"/>
      <c r="K97" s="126"/>
      <c r="L97" s="126"/>
      <c r="M97" s="120"/>
      <c r="N97" s="120"/>
      <c r="O97" s="133"/>
      <c r="P97" s="134"/>
      <c r="Q97" s="135"/>
    </row>
    <row r="98" spans="1:21" ht="12.6" customHeight="1" x14ac:dyDescent="0.3">
      <c r="A98" s="119">
        <v>11</v>
      </c>
      <c r="B98" s="122" t="s">
        <v>81</v>
      </c>
      <c r="C98" s="122" t="s">
        <v>67</v>
      </c>
      <c r="D98" s="28" t="s">
        <v>117</v>
      </c>
      <c r="E98" s="28">
        <f t="shared" ref="E98:E100" si="24">+E99+$R$101</f>
        <v>1100</v>
      </c>
      <c r="F98" s="28">
        <f t="shared" ref="F98:F100" si="25">+F99+$S$101</f>
        <v>1200</v>
      </c>
      <c r="G98" s="28">
        <f t="shared" ref="G98:G100" si="26">+G99+$T$101</f>
        <v>1550</v>
      </c>
      <c r="H98" s="28">
        <v>2000</v>
      </c>
      <c r="I98" s="125">
        <v>0.1</v>
      </c>
      <c r="J98" s="164"/>
      <c r="K98" s="125">
        <v>0.15</v>
      </c>
      <c r="L98" s="125">
        <v>0.1</v>
      </c>
      <c r="M98" s="119" t="s">
        <v>43</v>
      </c>
      <c r="N98" s="119" t="s">
        <v>79</v>
      </c>
      <c r="O98" s="127" t="s">
        <v>207</v>
      </c>
      <c r="P98" s="128"/>
      <c r="Q98" s="129"/>
    </row>
    <row r="99" spans="1:21" ht="12.6" customHeight="1" x14ac:dyDescent="0.3">
      <c r="A99" s="119"/>
      <c r="B99" s="122"/>
      <c r="C99" s="122"/>
      <c r="D99" s="28" t="s">
        <v>118</v>
      </c>
      <c r="E99" s="28">
        <f t="shared" si="24"/>
        <v>1025</v>
      </c>
      <c r="F99" s="28">
        <f t="shared" si="25"/>
        <v>1125</v>
      </c>
      <c r="G99" s="28">
        <f t="shared" si="26"/>
        <v>1475</v>
      </c>
      <c r="H99" s="28">
        <v>2000</v>
      </c>
      <c r="I99" s="125"/>
      <c r="J99" s="164"/>
      <c r="K99" s="125"/>
      <c r="L99" s="125"/>
      <c r="M99" s="119"/>
      <c r="N99" s="119"/>
      <c r="O99" s="130"/>
      <c r="P99" s="131"/>
      <c r="Q99" s="132"/>
    </row>
    <row r="100" spans="1:21" ht="12.6" customHeight="1" x14ac:dyDescent="0.3">
      <c r="A100" s="119"/>
      <c r="B100" s="122"/>
      <c r="C100" s="122"/>
      <c r="D100" s="28" t="s">
        <v>119</v>
      </c>
      <c r="E100" s="28">
        <f t="shared" si="24"/>
        <v>950</v>
      </c>
      <c r="F100" s="28">
        <f t="shared" si="25"/>
        <v>1050</v>
      </c>
      <c r="G100" s="28">
        <f t="shared" si="26"/>
        <v>1400</v>
      </c>
      <c r="H100" s="28">
        <v>2000</v>
      </c>
      <c r="I100" s="125"/>
      <c r="J100" s="164"/>
      <c r="K100" s="125"/>
      <c r="L100" s="125"/>
      <c r="M100" s="119"/>
      <c r="N100" s="119"/>
      <c r="O100" s="130"/>
      <c r="P100" s="131"/>
      <c r="Q100" s="132"/>
    </row>
    <row r="101" spans="1:21" ht="12.6" customHeight="1" x14ac:dyDescent="0.3">
      <c r="A101" s="119"/>
      <c r="B101" s="122"/>
      <c r="C101" s="122"/>
      <c r="D101" s="28" t="s">
        <v>120</v>
      </c>
      <c r="E101" s="28">
        <f>+E102+$R$101</f>
        <v>875</v>
      </c>
      <c r="F101" s="28">
        <f>+F102+$S$101</f>
        <v>975</v>
      </c>
      <c r="G101" s="28">
        <f>+G102+$T$101</f>
        <v>1325</v>
      </c>
      <c r="H101" s="28">
        <v>2000</v>
      </c>
      <c r="I101" s="125"/>
      <c r="J101" s="164"/>
      <c r="K101" s="125"/>
      <c r="L101" s="125"/>
      <c r="M101" s="119"/>
      <c r="N101" s="119"/>
      <c r="O101" s="130"/>
      <c r="P101" s="131"/>
      <c r="Q101" s="132"/>
      <c r="R101">
        <v>75</v>
      </c>
      <c r="S101">
        <v>75</v>
      </c>
      <c r="T101">
        <v>75</v>
      </c>
      <c r="U101">
        <v>0</v>
      </c>
    </row>
    <row r="102" spans="1:21" ht="12.6" customHeight="1" x14ac:dyDescent="0.3">
      <c r="A102" s="120"/>
      <c r="B102" s="123"/>
      <c r="C102" s="123"/>
      <c r="D102" s="29" t="s">
        <v>121</v>
      </c>
      <c r="E102" s="29">
        <v>800</v>
      </c>
      <c r="F102" s="29">
        <v>900</v>
      </c>
      <c r="G102" s="29">
        <v>1250</v>
      </c>
      <c r="H102" s="29">
        <v>2000</v>
      </c>
      <c r="I102" s="126"/>
      <c r="J102" s="165"/>
      <c r="K102" s="126"/>
      <c r="L102" s="126"/>
      <c r="M102" s="120"/>
      <c r="N102" s="120"/>
      <c r="O102" s="133"/>
      <c r="P102" s="134"/>
      <c r="Q102" s="135"/>
    </row>
    <row r="103" spans="1:21" ht="12.6" customHeight="1" x14ac:dyDescent="0.3">
      <c r="A103" s="43" t="s">
        <v>69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</row>
    <row r="104" spans="1:21" ht="12.6" customHeight="1" x14ac:dyDescent="0.3">
      <c r="A104" s="16" t="s">
        <v>70</v>
      </c>
      <c r="B104" s="16"/>
      <c r="C104" s="16"/>
      <c r="D104" s="16"/>
      <c r="E104" s="16">
        <f>+E98+E93+E88</f>
        <v>3500</v>
      </c>
      <c r="F104" s="16">
        <f t="shared" ref="F104:G104" si="27">+F98+F93+F88</f>
        <v>3900</v>
      </c>
      <c r="G104" s="16">
        <f t="shared" si="27"/>
        <v>4950</v>
      </c>
      <c r="H104" s="16"/>
      <c r="I104" s="16"/>
      <c r="J104" s="16"/>
      <c r="K104" s="16"/>
      <c r="L104" s="16"/>
      <c r="M104" s="16"/>
      <c r="N104" s="16"/>
      <c r="O104" s="16"/>
      <c r="P104" s="16"/>
    </row>
    <row r="105" spans="1:21" ht="12.6" customHeight="1" x14ac:dyDescent="0.3">
      <c r="A105" s="16" t="s">
        <v>234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</row>
    <row r="106" spans="1:21" ht="12.6" customHeight="1" x14ac:dyDescent="0.3">
      <c r="A106" s="16" t="s">
        <v>236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1:21" ht="12.6" customHeight="1" x14ac:dyDescent="0.3">
      <c r="A107" s="16" t="s">
        <v>73</v>
      </c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</row>
    <row r="108" spans="1:21" ht="12.6" customHeight="1" x14ac:dyDescent="0.3">
      <c r="A108" s="16" t="s">
        <v>232</v>
      </c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</row>
    <row r="109" spans="1:21" ht="12.6" customHeight="1" x14ac:dyDescent="0.3">
      <c r="A109" s="18" t="s">
        <v>75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</row>
    <row r="110" spans="1:21" ht="12.6" customHeight="1" x14ac:dyDescent="0.3">
      <c r="A110" s="18" t="s">
        <v>233</v>
      </c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</row>
    <row r="111" spans="1:21" ht="12.6" customHeight="1" x14ac:dyDescent="0.3">
      <c r="A111" s="18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</row>
    <row r="112" spans="1:21" ht="12.6" customHeight="1" x14ac:dyDescent="0.3">
      <c r="A112" s="18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</row>
    <row r="113" spans="1:17" ht="12.6" customHeight="1" x14ac:dyDescent="0.3">
      <c r="A113" s="18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</row>
    <row r="114" spans="1:17" ht="12.6" customHeight="1" x14ac:dyDescent="0.3">
      <c r="A114" s="18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</row>
    <row r="115" spans="1:17" ht="12.6" customHeight="1" x14ac:dyDescent="0.3">
      <c r="A115" s="18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</row>
    <row r="116" spans="1:17" ht="12.6" customHeight="1" x14ac:dyDescent="0.3">
      <c r="A116" s="18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</row>
    <row r="117" spans="1:17" ht="12.6" customHeight="1" x14ac:dyDescent="0.3">
      <c r="A117" s="18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</row>
    <row r="118" spans="1:17" ht="12.6" customHeight="1" x14ac:dyDescent="0.3">
      <c r="A118" s="18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</row>
    <row r="119" spans="1:17" ht="12.6" customHeight="1" x14ac:dyDescent="0.3">
      <c r="A119" s="18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</row>
    <row r="120" spans="1:17" ht="12.6" customHeight="1" x14ac:dyDescent="0.3">
      <c r="A120" s="18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</row>
    <row r="121" spans="1:17" ht="22.5" customHeight="1" x14ac:dyDescent="0.3">
      <c r="A121" s="18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</row>
    <row r="122" spans="1:17" ht="11.7" customHeight="1" x14ac:dyDescent="0.3">
      <c r="A122" s="18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</row>
    <row r="123" spans="1:17" ht="58.5" customHeight="1" x14ac:dyDescent="0.3"/>
    <row r="124" spans="1:17" ht="11.7" customHeight="1" x14ac:dyDescent="0.3">
      <c r="A124" s="57"/>
      <c r="B124" s="58"/>
      <c r="C124" s="58"/>
      <c r="D124" s="58"/>
      <c r="E124" s="58"/>
      <c r="F124" s="58"/>
      <c r="G124" s="59"/>
      <c r="H124" s="17" t="s">
        <v>0</v>
      </c>
      <c r="I124" s="17" t="s">
        <v>1</v>
      </c>
      <c r="J124" s="17" t="s">
        <v>2</v>
      </c>
      <c r="K124" s="17" t="s">
        <v>3</v>
      </c>
      <c r="L124" s="17" t="s">
        <v>4</v>
      </c>
      <c r="M124" s="65"/>
      <c r="N124" s="66"/>
      <c r="O124" s="66"/>
      <c r="P124" s="66"/>
      <c r="Q124" s="67"/>
    </row>
    <row r="125" spans="1:17" ht="11.7" customHeight="1" x14ac:dyDescent="0.3">
      <c r="A125" s="60" t="s">
        <v>5</v>
      </c>
      <c r="B125" s="13"/>
      <c r="C125" s="13"/>
      <c r="D125" s="13"/>
      <c r="E125" s="13"/>
      <c r="F125" s="13"/>
      <c r="G125" s="61"/>
      <c r="H125" s="167" t="s">
        <v>127</v>
      </c>
      <c r="I125" s="5" t="s">
        <v>193</v>
      </c>
      <c r="J125" s="75" t="s">
        <v>109</v>
      </c>
      <c r="K125" s="5" t="s">
        <v>194</v>
      </c>
      <c r="L125" s="37" t="s">
        <v>192</v>
      </c>
      <c r="M125" s="68"/>
      <c r="Q125" s="69"/>
    </row>
    <row r="126" spans="1:17" x14ac:dyDescent="0.3">
      <c r="A126" s="60" t="s">
        <v>205</v>
      </c>
      <c r="B126" s="13"/>
      <c r="C126" s="13"/>
      <c r="D126" s="13"/>
      <c r="E126" s="13"/>
      <c r="F126" s="13"/>
      <c r="G126" s="61"/>
      <c r="H126" s="168"/>
      <c r="I126" s="7" t="s">
        <v>182</v>
      </c>
      <c r="J126" s="75" t="s">
        <v>197</v>
      </c>
      <c r="K126" s="7" t="s">
        <v>200</v>
      </c>
      <c r="L126" s="36" t="s">
        <v>181</v>
      </c>
      <c r="M126" s="68"/>
      <c r="Q126" s="69"/>
    </row>
    <row r="127" spans="1:17" x14ac:dyDescent="0.3">
      <c r="A127" s="60" t="s">
        <v>204</v>
      </c>
      <c r="B127" s="13"/>
      <c r="C127" s="13"/>
      <c r="D127" s="13"/>
      <c r="E127" s="13"/>
      <c r="F127" s="13"/>
      <c r="G127" s="61"/>
      <c r="H127" s="168"/>
      <c r="I127" s="7" t="s">
        <v>195</v>
      </c>
      <c r="J127" s="75" t="s">
        <v>199</v>
      </c>
      <c r="K127" s="77"/>
      <c r="L127" s="36" t="s">
        <v>201</v>
      </c>
      <c r="M127" s="68"/>
      <c r="Q127" s="69"/>
    </row>
    <row r="128" spans="1:17" x14ac:dyDescent="0.3">
      <c r="A128" s="60" t="s">
        <v>203</v>
      </c>
      <c r="B128" s="13"/>
      <c r="C128" s="13"/>
      <c r="D128" s="13"/>
      <c r="E128" s="13"/>
      <c r="F128" s="13"/>
      <c r="G128" s="61"/>
      <c r="H128" s="168"/>
      <c r="I128" s="7" t="s">
        <v>196</v>
      </c>
      <c r="J128" s="75"/>
      <c r="K128" s="7"/>
      <c r="L128" s="36"/>
      <c r="M128" s="68"/>
      <c r="Q128" s="69"/>
    </row>
    <row r="129" spans="1:21" x14ac:dyDescent="0.3">
      <c r="A129" s="87" t="s">
        <v>22</v>
      </c>
      <c r="B129" s="88"/>
      <c r="C129" s="88"/>
      <c r="D129" s="88"/>
      <c r="E129" s="88"/>
      <c r="F129" s="88"/>
      <c r="G129" s="89"/>
      <c r="H129" s="168"/>
      <c r="I129" s="9" t="s">
        <v>198</v>
      </c>
      <c r="J129" s="75"/>
      <c r="K129" s="9"/>
      <c r="L129" s="36" t="s">
        <v>202</v>
      </c>
      <c r="M129" s="68"/>
      <c r="Q129" s="69"/>
    </row>
    <row r="130" spans="1:21" ht="11.85" customHeight="1" x14ac:dyDescent="0.3">
      <c r="A130" s="60"/>
      <c r="B130" s="13"/>
      <c r="C130" s="13"/>
      <c r="D130" s="13"/>
      <c r="E130" s="13"/>
      <c r="F130" s="13"/>
      <c r="G130" s="61"/>
      <c r="H130" s="90" t="s">
        <v>20</v>
      </c>
      <c r="I130" s="93">
        <v>2</v>
      </c>
      <c r="J130" s="92">
        <v>3</v>
      </c>
      <c r="K130" s="92">
        <v>4</v>
      </c>
      <c r="L130" s="92" t="s">
        <v>21</v>
      </c>
      <c r="M130" s="68"/>
      <c r="Q130" s="69"/>
    </row>
    <row r="131" spans="1:21" ht="11.85" customHeight="1" x14ac:dyDescent="0.3">
      <c r="A131" s="87"/>
      <c r="B131" s="88"/>
      <c r="C131" s="88"/>
      <c r="D131" s="88"/>
      <c r="E131" s="88"/>
      <c r="F131" s="88"/>
      <c r="G131" s="89"/>
      <c r="H131" s="86"/>
      <c r="I131" s="93"/>
      <c r="J131" s="93"/>
      <c r="K131" s="93"/>
      <c r="L131" s="93"/>
      <c r="M131" s="68"/>
      <c r="N131" s="95" t="s">
        <v>180</v>
      </c>
      <c r="O131" s="95"/>
      <c r="P131" s="95"/>
      <c r="Q131" s="70"/>
    </row>
    <row r="132" spans="1:21" ht="11.85" customHeight="1" x14ac:dyDescent="0.3">
      <c r="A132" s="60"/>
      <c r="B132" s="13"/>
      <c r="C132" s="13"/>
      <c r="D132" s="13"/>
      <c r="E132" s="13"/>
      <c r="F132" s="13"/>
      <c r="G132" s="61"/>
      <c r="H132" s="86"/>
      <c r="I132" s="93"/>
      <c r="J132" s="93"/>
      <c r="K132" s="93"/>
      <c r="L132" s="93"/>
      <c r="M132" s="68"/>
      <c r="N132" s="96" t="s">
        <v>183</v>
      </c>
      <c r="O132" s="96"/>
      <c r="P132" s="96"/>
      <c r="Q132" s="71"/>
    </row>
    <row r="133" spans="1:21" ht="11.85" customHeight="1" x14ac:dyDescent="0.3">
      <c r="A133" s="62"/>
      <c r="B133" s="63"/>
      <c r="C133" s="63"/>
      <c r="D133" s="63"/>
      <c r="E133" s="63"/>
      <c r="F133" s="63"/>
      <c r="G133" s="64"/>
      <c r="H133" s="91"/>
      <c r="I133" s="94"/>
      <c r="J133" s="94"/>
      <c r="K133" s="94"/>
      <c r="L133" s="94"/>
      <c r="M133" s="72"/>
      <c r="N133" s="73"/>
      <c r="O133" s="73"/>
      <c r="P133" s="73"/>
      <c r="Q133" s="74"/>
    </row>
    <row r="134" spans="1:21" x14ac:dyDescent="0.3">
      <c r="A134" s="97" t="s">
        <v>25</v>
      </c>
      <c r="B134" s="97" t="s">
        <v>26</v>
      </c>
      <c r="C134" s="97" t="s">
        <v>27</v>
      </c>
      <c r="D134" s="100" t="s">
        <v>227</v>
      </c>
      <c r="E134" s="103" t="s">
        <v>0</v>
      </c>
      <c r="F134" s="104"/>
      <c r="G134" s="104"/>
      <c r="H134" s="105"/>
      <c r="I134" s="161" t="s">
        <v>29</v>
      </c>
      <c r="J134" s="162"/>
      <c r="K134" s="162"/>
      <c r="L134" s="163"/>
      <c r="M134" s="109" t="s">
        <v>30</v>
      </c>
      <c r="N134" s="110"/>
      <c r="O134" s="110"/>
      <c r="P134" s="110"/>
      <c r="Q134" s="111"/>
    </row>
    <row r="135" spans="1:21" ht="13.35" customHeight="1" x14ac:dyDescent="0.3">
      <c r="A135" s="98"/>
      <c r="B135" s="98"/>
      <c r="C135" s="98"/>
      <c r="D135" s="101"/>
      <c r="E135" s="106"/>
      <c r="F135" s="107"/>
      <c r="G135" s="107"/>
      <c r="H135" s="108"/>
      <c r="I135" s="159" t="s">
        <v>31</v>
      </c>
      <c r="J135" s="160"/>
      <c r="K135" s="42" t="s">
        <v>32</v>
      </c>
      <c r="L135" s="42" t="s">
        <v>33</v>
      </c>
      <c r="M135" s="112"/>
      <c r="N135" s="113"/>
      <c r="O135" s="113"/>
      <c r="P135" s="113"/>
      <c r="Q135" s="114"/>
    </row>
    <row r="136" spans="1:21" ht="40.799999999999997" x14ac:dyDescent="0.3">
      <c r="A136" s="99"/>
      <c r="B136" s="99"/>
      <c r="C136" s="99"/>
      <c r="D136" s="102"/>
      <c r="E136" s="42" t="s">
        <v>1</v>
      </c>
      <c r="F136" s="42" t="s">
        <v>2</v>
      </c>
      <c r="G136" s="42" t="s">
        <v>3</v>
      </c>
      <c r="H136" s="42" t="s">
        <v>4</v>
      </c>
      <c r="I136" s="12" t="s">
        <v>34</v>
      </c>
      <c r="J136" s="12"/>
      <c r="K136" s="12" t="s">
        <v>35</v>
      </c>
      <c r="L136" s="12" t="s">
        <v>36</v>
      </c>
      <c r="M136" s="25" t="s">
        <v>37</v>
      </c>
      <c r="N136" s="25" t="s">
        <v>38</v>
      </c>
      <c r="O136" s="115" t="s">
        <v>39</v>
      </c>
      <c r="P136" s="116"/>
      <c r="Q136" s="117"/>
      <c r="R136" s="49" t="s">
        <v>1</v>
      </c>
      <c r="S136" s="49" t="s">
        <v>2</v>
      </c>
      <c r="T136" s="49" t="s">
        <v>3</v>
      </c>
      <c r="U136" s="49" t="s">
        <v>4</v>
      </c>
    </row>
    <row r="137" spans="1:21" ht="12.6" customHeight="1" x14ac:dyDescent="0.3">
      <c r="A137" s="118">
        <v>12</v>
      </c>
      <c r="B137" s="121" t="s">
        <v>83</v>
      </c>
      <c r="C137" s="121" t="s">
        <v>67</v>
      </c>
      <c r="D137" s="27" t="s">
        <v>128</v>
      </c>
      <c r="E137" s="28">
        <v>2400</v>
      </c>
      <c r="F137" s="28">
        <v>2700</v>
      </c>
      <c r="G137" s="28">
        <v>3400</v>
      </c>
      <c r="H137" s="27">
        <v>4500</v>
      </c>
      <c r="I137" s="124">
        <v>0.1</v>
      </c>
      <c r="J137" s="166"/>
      <c r="K137" s="124">
        <v>0.15</v>
      </c>
      <c r="L137" s="124">
        <v>0.1</v>
      </c>
      <c r="M137" s="118" t="s">
        <v>43</v>
      </c>
      <c r="N137" s="118" t="s">
        <v>79</v>
      </c>
      <c r="O137" s="127" t="s">
        <v>207</v>
      </c>
      <c r="P137" s="128"/>
      <c r="Q137" s="129"/>
    </row>
    <row r="138" spans="1:21" ht="12.6" customHeight="1" x14ac:dyDescent="0.3">
      <c r="A138" s="119"/>
      <c r="B138" s="122"/>
      <c r="C138" s="122"/>
      <c r="D138" s="28" t="s">
        <v>129</v>
      </c>
      <c r="E138" s="28">
        <v>2325</v>
      </c>
      <c r="F138" s="28">
        <v>2625</v>
      </c>
      <c r="G138" s="28">
        <v>3325</v>
      </c>
      <c r="H138" s="28">
        <v>4500</v>
      </c>
      <c r="I138" s="125"/>
      <c r="J138" s="164"/>
      <c r="K138" s="125"/>
      <c r="L138" s="125"/>
      <c r="M138" s="119"/>
      <c r="N138" s="119"/>
      <c r="O138" s="130"/>
      <c r="P138" s="131"/>
      <c r="Q138" s="132"/>
    </row>
    <row r="139" spans="1:21" ht="12.6" customHeight="1" x14ac:dyDescent="0.3">
      <c r="A139" s="119"/>
      <c r="B139" s="122"/>
      <c r="C139" s="122"/>
      <c r="D139" s="28" t="s">
        <v>130</v>
      </c>
      <c r="E139" s="28">
        <v>2250</v>
      </c>
      <c r="F139" s="28">
        <v>2550</v>
      </c>
      <c r="G139" s="28">
        <v>3250</v>
      </c>
      <c r="H139" s="28">
        <v>4500</v>
      </c>
      <c r="I139" s="125"/>
      <c r="J139" s="164"/>
      <c r="K139" s="125"/>
      <c r="L139" s="125"/>
      <c r="M139" s="119"/>
      <c r="N139" s="119"/>
      <c r="O139" s="130"/>
      <c r="P139" s="131"/>
      <c r="Q139" s="132"/>
    </row>
    <row r="140" spans="1:21" ht="12.6" customHeight="1" x14ac:dyDescent="0.3">
      <c r="A140" s="119"/>
      <c r="B140" s="122"/>
      <c r="C140" s="122"/>
      <c r="D140" s="28" t="s">
        <v>131</v>
      </c>
      <c r="E140" s="28">
        <v>2175</v>
      </c>
      <c r="F140" s="28">
        <v>2475</v>
      </c>
      <c r="G140" s="28">
        <v>3175</v>
      </c>
      <c r="H140" s="28">
        <v>4500</v>
      </c>
      <c r="I140" s="125"/>
      <c r="J140" s="164"/>
      <c r="K140" s="125"/>
      <c r="L140" s="125"/>
      <c r="M140" s="119"/>
      <c r="N140" s="119"/>
      <c r="O140" s="130"/>
      <c r="P140" s="131"/>
      <c r="Q140" s="132"/>
    </row>
    <row r="141" spans="1:21" ht="12.6" customHeight="1" x14ac:dyDescent="0.3">
      <c r="A141" s="119"/>
      <c r="B141" s="122"/>
      <c r="C141" s="122"/>
      <c r="D141" s="28" t="s">
        <v>122</v>
      </c>
      <c r="E141" s="28">
        <v>2100</v>
      </c>
      <c r="F141" s="28">
        <v>2400</v>
      </c>
      <c r="G141" s="28">
        <v>3100</v>
      </c>
      <c r="H141" s="28">
        <v>4500</v>
      </c>
      <c r="I141" s="125"/>
      <c r="J141" s="164"/>
      <c r="K141" s="125"/>
      <c r="L141" s="125"/>
      <c r="M141" s="119"/>
      <c r="N141" s="119"/>
      <c r="O141" s="130"/>
      <c r="P141" s="131"/>
      <c r="Q141" s="132"/>
    </row>
    <row r="142" spans="1:21" ht="12.6" customHeight="1" x14ac:dyDescent="0.3">
      <c r="A142" s="119"/>
      <c r="B142" s="122"/>
      <c r="C142" s="122"/>
      <c r="D142" s="28" t="s">
        <v>123</v>
      </c>
      <c r="E142" s="28">
        <v>2025</v>
      </c>
      <c r="F142" s="28">
        <v>2325</v>
      </c>
      <c r="G142" s="28">
        <v>3025</v>
      </c>
      <c r="H142" s="28">
        <v>4500</v>
      </c>
      <c r="I142" s="125"/>
      <c r="J142" s="164"/>
      <c r="K142" s="125"/>
      <c r="L142" s="125"/>
      <c r="M142" s="119"/>
      <c r="N142" s="119"/>
      <c r="O142" s="130"/>
      <c r="P142" s="131"/>
      <c r="Q142" s="132"/>
    </row>
    <row r="143" spans="1:21" ht="12.6" customHeight="1" x14ac:dyDescent="0.3">
      <c r="A143" s="119"/>
      <c r="B143" s="122"/>
      <c r="C143" s="122"/>
      <c r="D143" s="28" t="s">
        <v>113</v>
      </c>
      <c r="E143" s="28">
        <v>1950</v>
      </c>
      <c r="F143" s="28">
        <v>2250</v>
      </c>
      <c r="G143" s="28">
        <v>2950</v>
      </c>
      <c r="H143" s="28">
        <v>4500</v>
      </c>
      <c r="I143" s="125"/>
      <c r="J143" s="164"/>
      <c r="K143" s="125"/>
      <c r="L143" s="125"/>
      <c r="M143" s="119"/>
      <c r="N143" s="119"/>
      <c r="O143" s="130"/>
      <c r="P143" s="131"/>
      <c r="Q143" s="132"/>
    </row>
    <row r="144" spans="1:21" ht="12.6" customHeight="1" x14ac:dyDescent="0.3">
      <c r="A144" s="119"/>
      <c r="B144" s="122"/>
      <c r="C144" s="122"/>
      <c r="D144" s="28" t="s">
        <v>114</v>
      </c>
      <c r="E144" s="28">
        <v>1875</v>
      </c>
      <c r="F144" s="28">
        <v>2175</v>
      </c>
      <c r="G144" s="28">
        <v>2875</v>
      </c>
      <c r="H144" s="28">
        <v>4500</v>
      </c>
      <c r="I144" s="125"/>
      <c r="J144" s="164"/>
      <c r="K144" s="125"/>
      <c r="L144" s="125"/>
      <c r="M144" s="119"/>
      <c r="N144" s="119"/>
      <c r="O144" s="130"/>
      <c r="P144" s="131"/>
      <c r="Q144" s="132"/>
      <c r="R144">
        <v>75</v>
      </c>
      <c r="S144">
        <v>75</v>
      </c>
      <c r="T144">
        <v>75</v>
      </c>
      <c r="U144">
        <v>0</v>
      </c>
    </row>
    <row r="145" spans="1:21" ht="12.6" customHeight="1" x14ac:dyDescent="0.3">
      <c r="A145" s="120"/>
      <c r="B145" s="123"/>
      <c r="C145" s="123"/>
      <c r="D145" s="29" t="s">
        <v>132</v>
      </c>
      <c r="E145" s="30">
        <v>1800</v>
      </c>
      <c r="F145" s="30">
        <v>2100</v>
      </c>
      <c r="G145" s="30">
        <v>2800</v>
      </c>
      <c r="H145" s="30">
        <v>4500</v>
      </c>
      <c r="I145" s="126"/>
      <c r="J145" s="165"/>
      <c r="K145" s="126"/>
      <c r="L145" s="126"/>
      <c r="M145" s="120"/>
      <c r="N145" s="120"/>
      <c r="O145" s="133"/>
      <c r="P145" s="134"/>
      <c r="Q145" s="135"/>
    </row>
    <row r="146" spans="1:21" ht="12.6" customHeight="1" x14ac:dyDescent="0.3">
      <c r="A146" s="118">
        <v>13</v>
      </c>
      <c r="B146" s="121" t="s">
        <v>87</v>
      </c>
      <c r="C146" s="121" t="s">
        <v>67</v>
      </c>
      <c r="D146" s="27" t="s">
        <v>133</v>
      </c>
      <c r="E146" s="28">
        <f t="shared" ref="E146:E152" si="28">+E147+$R$144</f>
        <v>3500</v>
      </c>
      <c r="F146" s="28">
        <f t="shared" ref="F146:F152" si="29">+F147+$S$144</f>
        <v>3900</v>
      </c>
      <c r="G146" s="28">
        <f t="shared" ref="G146:G152" si="30">+G147+$T$144</f>
        <v>4950</v>
      </c>
      <c r="H146" s="27">
        <v>6500</v>
      </c>
      <c r="I146" s="124">
        <v>0.1</v>
      </c>
      <c r="J146" s="166"/>
      <c r="K146" s="124">
        <v>0.15</v>
      </c>
      <c r="L146" s="124">
        <v>0.1</v>
      </c>
      <c r="M146" s="118" t="s">
        <v>43</v>
      </c>
      <c r="N146" s="118" t="s">
        <v>79</v>
      </c>
      <c r="O146" s="127" t="s">
        <v>207</v>
      </c>
      <c r="P146" s="128"/>
      <c r="Q146" s="129"/>
    </row>
    <row r="147" spans="1:21" ht="12.6" customHeight="1" x14ac:dyDescent="0.3">
      <c r="A147" s="119"/>
      <c r="B147" s="122"/>
      <c r="C147" s="122"/>
      <c r="D147" s="28" t="s">
        <v>134</v>
      </c>
      <c r="E147" s="28">
        <f t="shared" si="28"/>
        <v>3425</v>
      </c>
      <c r="F147" s="28">
        <f t="shared" si="29"/>
        <v>3825</v>
      </c>
      <c r="G147" s="28">
        <f t="shared" si="30"/>
        <v>4875</v>
      </c>
      <c r="H147" s="28">
        <v>6500</v>
      </c>
      <c r="I147" s="125"/>
      <c r="J147" s="164"/>
      <c r="K147" s="125"/>
      <c r="L147" s="125"/>
      <c r="M147" s="119"/>
      <c r="N147" s="119"/>
      <c r="O147" s="130"/>
      <c r="P147" s="131"/>
      <c r="Q147" s="132"/>
    </row>
    <row r="148" spans="1:21" ht="12.6" customHeight="1" x14ac:dyDescent="0.3">
      <c r="A148" s="119"/>
      <c r="B148" s="122"/>
      <c r="C148" s="122"/>
      <c r="D148" s="28" t="s">
        <v>135</v>
      </c>
      <c r="E148" s="28">
        <f t="shared" si="28"/>
        <v>3350</v>
      </c>
      <c r="F148" s="28">
        <f t="shared" si="29"/>
        <v>3750</v>
      </c>
      <c r="G148" s="28">
        <f t="shared" si="30"/>
        <v>4800</v>
      </c>
      <c r="H148" s="28">
        <v>6500</v>
      </c>
      <c r="I148" s="125"/>
      <c r="J148" s="164"/>
      <c r="K148" s="125"/>
      <c r="L148" s="125"/>
      <c r="M148" s="119"/>
      <c r="N148" s="119"/>
      <c r="O148" s="130"/>
      <c r="P148" s="131"/>
      <c r="Q148" s="132"/>
    </row>
    <row r="149" spans="1:21" ht="12.6" customHeight="1" x14ac:dyDescent="0.3">
      <c r="A149" s="119"/>
      <c r="B149" s="122"/>
      <c r="C149" s="122"/>
      <c r="D149" s="28" t="s">
        <v>136</v>
      </c>
      <c r="E149" s="28">
        <f t="shared" si="28"/>
        <v>3275</v>
      </c>
      <c r="F149" s="28">
        <f t="shared" si="29"/>
        <v>3675</v>
      </c>
      <c r="G149" s="28">
        <f t="shared" si="30"/>
        <v>4725</v>
      </c>
      <c r="H149" s="28">
        <v>6500</v>
      </c>
      <c r="I149" s="125"/>
      <c r="J149" s="164"/>
      <c r="K149" s="125"/>
      <c r="L149" s="125"/>
      <c r="M149" s="119"/>
      <c r="N149" s="119"/>
      <c r="O149" s="130"/>
      <c r="P149" s="131"/>
      <c r="Q149" s="132"/>
      <c r="R149">
        <v>50</v>
      </c>
      <c r="S149">
        <v>50</v>
      </c>
      <c r="T149">
        <v>50</v>
      </c>
      <c r="U149">
        <v>0</v>
      </c>
    </row>
    <row r="150" spans="1:21" ht="12.6" customHeight="1" x14ac:dyDescent="0.3">
      <c r="A150" s="119"/>
      <c r="B150" s="122"/>
      <c r="C150" s="122"/>
      <c r="D150" s="28" t="s">
        <v>137</v>
      </c>
      <c r="E150" s="28">
        <f t="shared" si="28"/>
        <v>3200</v>
      </c>
      <c r="F150" s="28">
        <f t="shared" si="29"/>
        <v>3600</v>
      </c>
      <c r="G150" s="28">
        <f t="shared" si="30"/>
        <v>4650</v>
      </c>
      <c r="H150" s="28">
        <v>6500</v>
      </c>
      <c r="I150" s="125"/>
      <c r="J150" s="164"/>
      <c r="K150" s="125"/>
      <c r="L150" s="125"/>
      <c r="M150" s="119"/>
      <c r="N150" s="119"/>
      <c r="O150" s="130"/>
      <c r="P150" s="131"/>
      <c r="Q150" s="132"/>
    </row>
    <row r="151" spans="1:21" ht="12.6" customHeight="1" x14ac:dyDescent="0.3">
      <c r="A151" s="119"/>
      <c r="B151" s="122"/>
      <c r="C151" s="122"/>
      <c r="D151" s="28" t="s">
        <v>138</v>
      </c>
      <c r="E151" s="28">
        <f t="shared" si="28"/>
        <v>3125</v>
      </c>
      <c r="F151" s="28">
        <f t="shared" si="29"/>
        <v>3525</v>
      </c>
      <c r="G151" s="28">
        <f t="shared" si="30"/>
        <v>4575</v>
      </c>
      <c r="H151" s="28">
        <v>6500</v>
      </c>
      <c r="I151" s="125"/>
      <c r="J151" s="164"/>
      <c r="K151" s="125"/>
      <c r="L151" s="125"/>
      <c r="M151" s="119"/>
      <c r="N151" s="119"/>
      <c r="O151" s="130"/>
      <c r="P151" s="131"/>
      <c r="Q151" s="132"/>
    </row>
    <row r="152" spans="1:21" ht="12.6" customHeight="1" x14ac:dyDescent="0.3">
      <c r="A152" s="119"/>
      <c r="B152" s="122"/>
      <c r="C152" s="122"/>
      <c r="D152" s="28" t="s">
        <v>139</v>
      </c>
      <c r="E152" s="28">
        <f t="shared" si="28"/>
        <v>3050</v>
      </c>
      <c r="F152" s="28">
        <f t="shared" si="29"/>
        <v>3450</v>
      </c>
      <c r="G152" s="28">
        <f t="shared" si="30"/>
        <v>4500</v>
      </c>
      <c r="H152" s="28">
        <v>6500</v>
      </c>
      <c r="I152" s="125"/>
      <c r="J152" s="164"/>
      <c r="K152" s="125"/>
      <c r="L152" s="125"/>
      <c r="M152" s="119"/>
      <c r="N152" s="119"/>
      <c r="O152" s="130"/>
      <c r="P152" s="131"/>
      <c r="Q152" s="132"/>
    </row>
    <row r="153" spans="1:21" ht="12.6" customHeight="1" x14ac:dyDescent="0.3">
      <c r="A153" s="119"/>
      <c r="B153" s="122"/>
      <c r="C153" s="122"/>
      <c r="D153" s="28" t="s">
        <v>140</v>
      </c>
      <c r="E153" s="28">
        <f>+E154+$R$144</f>
        <v>2975</v>
      </c>
      <c r="F153" s="28">
        <f>+F154+$S$144</f>
        <v>3375</v>
      </c>
      <c r="G153" s="28">
        <f>+G154+$T$144</f>
        <v>4425</v>
      </c>
      <c r="H153" s="28">
        <v>6500</v>
      </c>
      <c r="I153" s="125"/>
      <c r="J153" s="164"/>
      <c r="K153" s="125"/>
      <c r="L153" s="125"/>
      <c r="M153" s="119"/>
      <c r="N153" s="119"/>
      <c r="O153" s="130"/>
      <c r="P153" s="131"/>
      <c r="Q153" s="132"/>
    </row>
    <row r="154" spans="1:21" ht="12.6" customHeight="1" x14ac:dyDescent="0.3">
      <c r="A154" s="120"/>
      <c r="B154" s="123"/>
      <c r="C154" s="123"/>
      <c r="D154" s="29" t="s">
        <v>141</v>
      </c>
      <c r="E154" s="30">
        <v>2900</v>
      </c>
      <c r="F154" s="30">
        <v>3300</v>
      </c>
      <c r="G154" s="30">
        <v>4350</v>
      </c>
      <c r="H154" s="30">
        <v>6500</v>
      </c>
      <c r="I154" s="126"/>
      <c r="J154" s="165"/>
      <c r="K154" s="126"/>
      <c r="L154" s="126"/>
      <c r="M154" s="120"/>
      <c r="N154" s="120"/>
      <c r="O154" s="133"/>
      <c r="P154" s="134"/>
      <c r="Q154" s="135"/>
      <c r="R154">
        <v>25</v>
      </c>
      <c r="S154">
        <v>25</v>
      </c>
      <c r="T154">
        <v>25</v>
      </c>
      <c r="U154">
        <v>0</v>
      </c>
    </row>
    <row r="155" spans="1:21" ht="12.6" customHeight="1" x14ac:dyDescent="0.3">
      <c r="A155" s="118">
        <v>14</v>
      </c>
      <c r="B155" s="121" t="s">
        <v>94</v>
      </c>
      <c r="C155" s="136" t="s">
        <v>95</v>
      </c>
      <c r="D155" s="27" t="s">
        <v>119</v>
      </c>
      <c r="E155" s="28">
        <f t="shared" ref="E155:E157" si="31">+E156+$R$149</f>
        <v>1850</v>
      </c>
      <c r="F155" s="28">
        <f t="shared" ref="F155:F157" si="32">+F156+$S$149</f>
        <v>2075</v>
      </c>
      <c r="G155" s="32">
        <f t="shared" ref="G155:G157" si="33">+G156+$T$149</f>
        <v>2600</v>
      </c>
      <c r="H155" s="27">
        <f>2300*1.5</f>
        <v>3450</v>
      </c>
      <c r="I155" s="124">
        <v>0.1</v>
      </c>
      <c r="J155" s="118"/>
      <c r="K155" s="124">
        <v>0.15</v>
      </c>
      <c r="L155" s="124">
        <v>0.1</v>
      </c>
      <c r="M155" s="118" t="s">
        <v>43</v>
      </c>
      <c r="N155" s="118" t="s">
        <v>79</v>
      </c>
      <c r="O155" s="127" t="s">
        <v>207</v>
      </c>
      <c r="P155" s="128"/>
      <c r="Q155" s="129"/>
    </row>
    <row r="156" spans="1:21" ht="12.6" customHeight="1" x14ac:dyDescent="0.3">
      <c r="A156" s="119"/>
      <c r="B156" s="122"/>
      <c r="C156" s="137"/>
      <c r="D156" s="28" t="s">
        <v>120</v>
      </c>
      <c r="E156" s="28">
        <f t="shared" si="31"/>
        <v>1800</v>
      </c>
      <c r="F156" s="28">
        <f t="shared" si="32"/>
        <v>2025</v>
      </c>
      <c r="G156" s="32">
        <f t="shared" si="33"/>
        <v>2550</v>
      </c>
      <c r="H156" s="28">
        <f t="shared" ref="H156:H157" si="34">2300*1.5</f>
        <v>3450</v>
      </c>
      <c r="I156" s="125"/>
      <c r="J156" s="119"/>
      <c r="K156" s="125"/>
      <c r="L156" s="125"/>
      <c r="M156" s="119"/>
      <c r="N156" s="119"/>
      <c r="O156" s="130"/>
      <c r="P156" s="131"/>
      <c r="Q156" s="132"/>
    </row>
    <row r="157" spans="1:21" ht="12.6" customHeight="1" x14ac:dyDescent="0.3">
      <c r="A157" s="119"/>
      <c r="B157" s="122"/>
      <c r="C157" s="137"/>
      <c r="D157" s="28" t="s">
        <v>142</v>
      </c>
      <c r="E157" s="28">
        <f t="shared" si="31"/>
        <v>1750</v>
      </c>
      <c r="F157" s="28">
        <f t="shared" si="32"/>
        <v>1975</v>
      </c>
      <c r="G157" s="32">
        <f t="shared" si="33"/>
        <v>2500</v>
      </c>
      <c r="H157" s="28">
        <f t="shared" si="34"/>
        <v>3450</v>
      </c>
      <c r="I157" s="125"/>
      <c r="J157" s="119"/>
      <c r="K157" s="125"/>
      <c r="L157" s="125"/>
      <c r="M157" s="119"/>
      <c r="N157" s="119"/>
      <c r="O157" s="130"/>
      <c r="P157" s="131"/>
      <c r="Q157" s="132"/>
    </row>
    <row r="158" spans="1:21" ht="12.6" customHeight="1" x14ac:dyDescent="0.3">
      <c r="A158" s="119"/>
      <c r="B158" s="122"/>
      <c r="C158" s="137"/>
      <c r="D158" s="28" t="s">
        <v>143</v>
      </c>
      <c r="E158" s="28">
        <f>+E159+$R$149</f>
        <v>1700</v>
      </c>
      <c r="F158" s="28">
        <f>+F159+$S$149</f>
        <v>1925</v>
      </c>
      <c r="G158" s="32">
        <f>+G159+$T$149</f>
        <v>2450</v>
      </c>
      <c r="H158" s="28">
        <f>2300*1.5</f>
        <v>3450</v>
      </c>
      <c r="I158" s="119"/>
      <c r="J158" s="119"/>
      <c r="K158" s="119"/>
      <c r="L158" s="119"/>
      <c r="M158" s="119"/>
      <c r="N158" s="119"/>
      <c r="O158" s="130"/>
      <c r="P158" s="131"/>
      <c r="Q158" s="132"/>
    </row>
    <row r="159" spans="1:21" ht="12.6" customHeight="1" x14ac:dyDescent="0.3">
      <c r="A159" s="120"/>
      <c r="B159" s="123"/>
      <c r="C159" s="138"/>
      <c r="D159" s="29" t="s">
        <v>144</v>
      </c>
      <c r="E159" s="29">
        <f>1100*1.5</f>
        <v>1650</v>
      </c>
      <c r="F159" s="29">
        <f>1250*1.5</f>
        <v>1875</v>
      </c>
      <c r="G159" s="33">
        <f>1600*1.5</f>
        <v>2400</v>
      </c>
      <c r="H159" s="29">
        <f>2300*1.5</f>
        <v>3450</v>
      </c>
      <c r="I159" s="120"/>
      <c r="J159" s="120"/>
      <c r="K159" s="120"/>
      <c r="L159" s="120"/>
      <c r="M159" s="120"/>
      <c r="N159" s="120"/>
      <c r="O159" s="133"/>
      <c r="P159" s="134"/>
      <c r="Q159" s="135"/>
    </row>
    <row r="160" spans="1:21" ht="12.6" customHeight="1" x14ac:dyDescent="0.3">
      <c r="A160" s="118">
        <v>10</v>
      </c>
      <c r="B160" s="121" t="s">
        <v>98</v>
      </c>
      <c r="C160" s="136" t="s">
        <v>51</v>
      </c>
      <c r="D160" s="27" t="s">
        <v>119</v>
      </c>
      <c r="E160" s="28">
        <f t="shared" ref="E160:E162" si="35">+E161+$R$154</f>
        <v>529</v>
      </c>
      <c r="F160" s="28">
        <f t="shared" ref="F160:F162" si="36">+F161+$S$154</f>
        <v>584</v>
      </c>
      <c r="G160" s="28">
        <f t="shared" ref="G160:G162" si="37">+G161+$T$154</f>
        <v>650</v>
      </c>
      <c r="H160" s="27">
        <v>869</v>
      </c>
      <c r="I160" s="124">
        <v>0.1</v>
      </c>
      <c r="J160" s="118"/>
      <c r="K160" s="124">
        <v>0.15</v>
      </c>
      <c r="L160" s="148">
        <v>0.1</v>
      </c>
      <c r="M160" s="118" t="s">
        <v>55</v>
      </c>
      <c r="N160" s="118" t="s">
        <v>79</v>
      </c>
      <c r="O160" s="139" t="s">
        <v>208</v>
      </c>
      <c r="P160" s="140"/>
      <c r="Q160" s="141"/>
    </row>
    <row r="161" spans="1:21" ht="12.6" customHeight="1" x14ac:dyDescent="0.3">
      <c r="A161" s="119"/>
      <c r="B161" s="122"/>
      <c r="C161" s="137"/>
      <c r="D161" s="28" t="s">
        <v>120</v>
      </c>
      <c r="E161" s="28">
        <f t="shared" si="35"/>
        <v>504.00000000000006</v>
      </c>
      <c r="F161" s="28">
        <f t="shared" si="36"/>
        <v>559</v>
      </c>
      <c r="G161" s="28">
        <f t="shared" si="37"/>
        <v>625</v>
      </c>
      <c r="H161" s="28">
        <v>869</v>
      </c>
      <c r="I161" s="125"/>
      <c r="J161" s="119"/>
      <c r="K161" s="125"/>
      <c r="L161" s="149"/>
      <c r="M161" s="119"/>
      <c r="N161" s="119"/>
      <c r="O161" s="142"/>
      <c r="P161" s="143"/>
      <c r="Q161" s="144"/>
    </row>
    <row r="162" spans="1:21" ht="12.6" customHeight="1" x14ac:dyDescent="0.3">
      <c r="A162" s="119"/>
      <c r="B162" s="122"/>
      <c r="C162" s="137"/>
      <c r="D162" s="28" t="s">
        <v>142</v>
      </c>
      <c r="E162" s="28">
        <f t="shared" si="35"/>
        <v>479.00000000000006</v>
      </c>
      <c r="F162" s="28">
        <f t="shared" si="36"/>
        <v>534</v>
      </c>
      <c r="G162" s="28">
        <f t="shared" si="37"/>
        <v>600</v>
      </c>
      <c r="H162" s="28">
        <v>869</v>
      </c>
      <c r="I162" s="125"/>
      <c r="J162" s="119"/>
      <c r="K162" s="125"/>
      <c r="L162" s="149"/>
      <c r="M162" s="119"/>
      <c r="N162" s="119"/>
      <c r="O162" s="142"/>
      <c r="P162" s="143"/>
      <c r="Q162" s="144"/>
    </row>
    <row r="163" spans="1:21" ht="12.6" customHeight="1" x14ac:dyDescent="0.3">
      <c r="A163" s="119"/>
      <c r="B163" s="122"/>
      <c r="C163" s="137"/>
      <c r="D163" s="28" t="s">
        <v>143</v>
      </c>
      <c r="E163" s="28">
        <f>+E164+$R$154</f>
        <v>454.00000000000006</v>
      </c>
      <c r="F163" s="28">
        <f>+F164+$S$154</f>
        <v>509.00000000000006</v>
      </c>
      <c r="G163" s="28">
        <f>+G164+$T$154</f>
        <v>575</v>
      </c>
      <c r="H163" s="28">
        <v>869</v>
      </c>
      <c r="I163" s="119"/>
      <c r="J163" s="119"/>
      <c r="K163" s="119"/>
      <c r="L163" s="150"/>
      <c r="M163" s="119"/>
      <c r="N163" s="119"/>
      <c r="O163" s="142"/>
      <c r="P163" s="143"/>
      <c r="Q163" s="144"/>
    </row>
    <row r="164" spans="1:21" ht="12.6" customHeight="1" x14ac:dyDescent="0.3">
      <c r="A164" s="120"/>
      <c r="B164" s="123"/>
      <c r="C164" s="138"/>
      <c r="D164" s="29" t="s">
        <v>144</v>
      </c>
      <c r="E164" s="29">
        <f>390*1.1</f>
        <v>429.00000000000006</v>
      </c>
      <c r="F164" s="29">
        <f>440*1.1</f>
        <v>484.00000000000006</v>
      </c>
      <c r="G164" s="29">
        <f>500*1.1</f>
        <v>550</v>
      </c>
      <c r="H164" s="29">
        <f>790*1.1</f>
        <v>869.00000000000011</v>
      </c>
      <c r="I164" s="120"/>
      <c r="J164" s="120"/>
      <c r="K164" s="120"/>
      <c r="L164" s="151"/>
      <c r="M164" s="120"/>
      <c r="N164" s="120"/>
      <c r="O164" s="145"/>
      <c r="P164" s="146"/>
      <c r="Q164" s="147"/>
    </row>
    <row r="165" spans="1:21" ht="22.2" customHeight="1" x14ac:dyDescent="0.3">
      <c r="A165" s="22">
        <v>15</v>
      </c>
      <c r="B165" s="24" t="s">
        <v>100</v>
      </c>
      <c r="C165" s="21" t="s">
        <v>101</v>
      </c>
      <c r="D165" s="34" t="s">
        <v>49</v>
      </c>
      <c r="E165" s="34">
        <v>240</v>
      </c>
      <c r="F165" s="34">
        <v>260</v>
      </c>
      <c r="G165" s="34">
        <f>295*1.1</f>
        <v>324.5</v>
      </c>
      <c r="H165" s="34">
        <f>325*1.1</f>
        <v>357.50000000000006</v>
      </c>
      <c r="I165" s="23">
        <v>0.1</v>
      </c>
      <c r="J165" s="22"/>
      <c r="K165" s="23">
        <v>0.15</v>
      </c>
      <c r="L165" s="23">
        <v>0.1</v>
      </c>
      <c r="M165" s="22" t="s">
        <v>55</v>
      </c>
      <c r="N165" s="22" t="s">
        <v>79</v>
      </c>
      <c r="O165" s="152" t="s">
        <v>206</v>
      </c>
      <c r="P165" s="153"/>
      <c r="Q165" s="154"/>
      <c r="R165">
        <v>75</v>
      </c>
      <c r="S165">
        <v>100</v>
      </c>
      <c r="T165">
        <v>125</v>
      </c>
      <c r="U165">
        <v>150</v>
      </c>
    </row>
    <row r="166" spans="1:21" ht="22.2" customHeight="1" x14ac:dyDescent="0.3">
      <c r="A166" s="22">
        <v>16</v>
      </c>
      <c r="B166" s="24" t="s">
        <v>103</v>
      </c>
      <c r="C166" s="21" t="s">
        <v>51</v>
      </c>
      <c r="D166" s="34" t="s">
        <v>49</v>
      </c>
      <c r="E166" s="34">
        <v>170</v>
      </c>
      <c r="F166" s="34">
        <v>235</v>
      </c>
      <c r="G166" s="34">
        <v>250</v>
      </c>
      <c r="H166" s="34">
        <v>300</v>
      </c>
      <c r="I166" s="23">
        <v>0.1</v>
      </c>
      <c r="J166" s="22"/>
      <c r="K166" s="23">
        <v>0.15</v>
      </c>
      <c r="L166" s="23">
        <v>0.1</v>
      </c>
      <c r="M166" s="22" t="s">
        <v>55</v>
      </c>
      <c r="N166" s="22" t="s">
        <v>79</v>
      </c>
      <c r="O166" s="152" t="s">
        <v>206</v>
      </c>
      <c r="P166" s="153"/>
      <c r="Q166" s="154"/>
    </row>
    <row r="167" spans="1:21" ht="12.6" customHeight="1" x14ac:dyDescent="0.3">
      <c r="A167" s="43" t="s">
        <v>69</v>
      </c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</row>
    <row r="168" spans="1:21" ht="12.6" customHeight="1" x14ac:dyDescent="0.3">
      <c r="A168" s="16" t="s">
        <v>70</v>
      </c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</row>
    <row r="169" spans="1:21" ht="12.6" customHeight="1" x14ac:dyDescent="0.3">
      <c r="A169" s="16" t="s">
        <v>234</v>
      </c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</row>
    <row r="170" spans="1:21" ht="12.6" customHeight="1" x14ac:dyDescent="0.3">
      <c r="A170" s="16" t="s">
        <v>236</v>
      </c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</row>
    <row r="171" spans="1:21" ht="12.6" customHeight="1" x14ac:dyDescent="0.3">
      <c r="A171" s="16" t="s">
        <v>73</v>
      </c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</row>
    <row r="172" spans="1:21" ht="12.6" customHeight="1" x14ac:dyDescent="0.3">
      <c r="A172" s="16" t="s">
        <v>232</v>
      </c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</row>
    <row r="173" spans="1:21" ht="12.6" customHeight="1" x14ac:dyDescent="0.3">
      <c r="A173" s="18" t="s">
        <v>75</v>
      </c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</row>
    <row r="174" spans="1:21" ht="12.6" customHeight="1" x14ac:dyDescent="0.3">
      <c r="A174" s="18" t="s">
        <v>233</v>
      </c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</row>
    <row r="175" spans="1:21" ht="12.6" customHeight="1" x14ac:dyDescent="0.3">
      <c r="A175" s="44"/>
      <c r="B175" s="45"/>
      <c r="C175" s="46"/>
      <c r="D175" s="47"/>
      <c r="E175" s="47"/>
      <c r="F175" s="47"/>
      <c r="G175" s="47"/>
      <c r="H175" s="47"/>
      <c r="I175" s="48"/>
      <c r="J175" s="48"/>
      <c r="K175" s="48"/>
      <c r="L175" s="53"/>
      <c r="M175" s="44"/>
      <c r="N175" s="44"/>
      <c r="O175" s="51"/>
      <c r="P175" s="51"/>
      <c r="Q175" s="51"/>
      <c r="R175">
        <v>95</v>
      </c>
      <c r="S175">
        <v>95</v>
      </c>
      <c r="T175">
        <v>55</v>
      </c>
      <c r="U175">
        <v>30</v>
      </c>
    </row>
    <row r="176" spans="1:21" ht="12.6" customHeight="1" x14ac:dyDescent="0.3">
      <c r="A176" s="44"/>
      <c r="B176" s="45"/>
      <c r="C176" s="46"/>
      <c r="D176" s="47"/>
      <c r="E176" s="47"/>
      <c r="F176" s="47"/>
      <c r="G176" s="47"/>
      <c r="H176" s="47"/>
      <c r="I176" s="48"/>
      <c r="J176" s="48"/>
      <c r="K176" s="48"/>
      <c r="L176" s="53"/>
      <c r="M176" s="44"/>
      <c r="N176" s="44"/>
      <c r="O176" s="51"/>
      <c r="P176" s="51"/>
      <c r="Q176" s="51"/>
    </row>
    <row r="177" spans="1:17" ht="115.5" customHeight="1" x14ac:dyDescent="0.3">
      <c r="A177" s="44"/>
      <c r="B177" s="45"/>
      <c r="C177" s="46"/>
      <c r="D177" s="47"/>
      <c r="E177" s="47"/>
      <c r="F177" s="47"/>
      <c r="G177" s="47"/>
      <c r="H177" s="47"/>
      <c r="I177" s="48"/>
      <c r="J177" s="48"/>
      <c r="K177" s="48"/>
      <c r="L177" s="53"/>
      <c r="M177" s="44"/>
      <c r="N177" s="44"/>
      <c r="O177" s="51"/>
      <c r="P177" s="51"/>
      <c r="Q177" s="51"/>
    </row>
    <row r="178" spans="1:17" ht="12.6" customHeight="1" x14ac:dyDescent="0.3">
      <c r="A178" s="57"/>
      <c r="B178" s="58"/>
      <c r="C178" s="58"/>
      <c r="D178" s="58"/>
      <c r="E178" s="58"/>
      <c r="F178" s="58"/>
      <c r="G178" s="59"/>
      <c r="H178" s="17" t="s">
        <v>0</v>
      </c>
      <c r="I178" s="17" t="s">
        <v>1</v>
      </c>
      <c r="J178" s="17" t="s">
        <v>2</v>
      </c>
      <c r="K178" s="17" t="s">
        <v>3</v>
      </c>
      <c r="L178" s="17" t="s">
        <v>4</v>
      </c>
      <c r="M178" s="65"/>
      <c r="N178" s="66"/>
      <c r="O178" s="66"/>
      <c r="P178" s="66"/>
      <c r="Q178" s="67"/>
    </row>
    <row r="179" spans="1:17" ht="12.6" customHeight="1" x14ac:dyDescent="0.3">
      <c r="A179" s="60" t="s">
        <v>5</v>
      </c>
      <c r="B179" s="13"/>
      <c r="C179" s="13"/>
      <c r="D179" s="13"/>
      <c r="E179" s="13"/>
      <c r="F179" s="13"/>
      <c r="G179" s="61"/>
      <c r="H179" s="167" t="s">
        <v>127</v>
      </c>
      <c r="I179" s="5" t="s">
        <v>193</v>
      </c>
      <c r="J179" s="75" t="s">
        <v>109</v>
      </c>
      <c r="K179" s="5" t="s">
        <v>194</v>
      </c>
      <c r="L179" s="37" t="s">
        <v>192</v>
      </c>
      <c r="M179" s="68"/>
      <c r="Q179" s="69"/>
    </row>
    <row r="180" spans="1:17" x14ac:dyDescent="0.3">
      <c r="A180" s="60" t="s">
        <v>205</v>
      </c>
      <c r="B180" s="13"/>
      <c r="C180" s="13"/>
      <c r="D180" s="13"/>
      <c r="E180" s="13"/>
      <c r="F180" s="13"/>
      <c r="G180" s="61"/>
      <c r="H180" s="168"/>
      <c r="I180" s="7" t="s">
        <v>182</v>
      </c>
      <c r="J180" s="75" t="s">
        <v>197</v>
      </c>
      <c r="K180" s="7" t="s">
        <v>200</v>
      </c>
      <c r="L180" s="36" t="s">
        <v>181</v>
      </c>
      <c r="M180" s="68"/>
      <c r="Q180" s="69"/>
    </row>
    <row r="181" spans="1:17" x14ac:dyDescent="0.3">
      <c r="A181" s="60" t="s">
        <v>204</v>
      </c>
      <c r="B181" s="13"/>
      <c r="C181" s="13"/>
      <c r="D181" s="13"/>
      <c r="E181" s="13"/>
      <c r="F181" s="13"/>
      <c r="G181" s="61"/>
      <c r="H181" s="168"/>
      <c r="I181" s="7" t="s">
        <v>195</v>
      </c>
      <c r="J181" s="75" t="s">
        <v>199</v>
      </c>
      <c r="K181" s="77"/>
      <c r="L181" s="36" t="s">
        <v>201</v>
      </c>
      <c r="M181" s="68"/>
      <c r="Q181" s="69"/>
    </row>
    <row r="182" spans="1:17" x14ac:dyDescent="0.3">
      <c r="A182" s="60" t="s">
        <v>203</v>
      </c>
      <c r="B182" s="13"/>
      <c r="C182" s="13"/>
      <c r="D182" s="13"/>
      <c r="E182" s="13"/>
      <c r="F182" s="13"/>
      <c r="G182" s="61"/>
      <c r="H182" s="168"/>
      <c r="I182" s="7" t="s">
        <v>196</v>
      </c>
      <c r="J182" s="75"/>
      <c r="K182" s="7"/>
      <c r="L182" s="36"/>
      <c r="M182" s="68"/>
      <c r="Q182" s="69"/>
    </row>
    <row r="183" spans="1:17" x14ac:dyDescent="0.3">
      <c r="A183" s="87" t="s">
        <v>22</v>
      </c>
      <c r="B183" s="88"/>
      <c r="C183" s="88"/>
      <c r="D183" s="88"/>
      <c r="E183" s="88"/>
      <c r="F183" s="88"/>
      <c r="G183" s="89"/>
      <c r="H183" s="168"/>
      <c r="I183" s="9" t="s">
        <v>198</v>
      </c>
      <c r="J183" s="75"/>
      <c r="K183" s="9"/>
      <c r="L183" s="36" t="s">
        <v>202</v>
      </c>
      <c r="M183" s="68"/>
      <c r="Q183" s="69"/>
    </row>
    <row r="184" spans="1:17" x14ac:dyDescent="0.3">
      <c r="A184" s="60"/>
      <c r="B184" s="13"/>
      <c r="C184" s="13"/>
      <c r="D184" s="13"/>
      <c r="E184" s="13"/>
      <c r="F184" s="13"/>
      <c r="G184" s="61"/>
      <c r="H184" s="90" t="s">
        <v>20</v>
      </c>
      <c r="I184" s="93">
        <v>2</v>
      </c>
      <c r="J184" s="92">
        <v>3</v>
      </c>
      <c r="K184" s="92">
        <v>4</v>
      </c>
      <c r="L184" s="92" t="s">
        <v>21</v>
      </c>
      <c r="M184" s="68"/>
      <c r="Q184" s="69"/>
    </row>
    <row r="185" spans="1:17" x14ac:dyDescent="0.3">
      <c r="A185" s="87"/>
      <c r="B185" s="88"/>
      <c r="C185" s="88"/>
      <c r="D185" s="88"/>
      <c r="E185" s="88"/>
      <c r="F185" s="88"/>
      <c r="G185" s="89"/>
      <c r="H185" s="86"/>
      <c r="I185" s="93"/>
      <c r="J185" s="93"/>
      <c r="K185" s="93"/>
      <c r="L185" s="93"/>
      <c r="M185" s="68"/>
      <c r="N185" s="95" t="s">
        <v>180</v>
      </c>
      <c r="O185" s="95"/>
      <c r="P185" s="95"/>
      <c r="Q185" s="70"/>
    </row>
    <row r="186" spans="1:17" x14ac:dyDescent="0.3">
      <c r="A186" s="60"/>
      <c r="B186" s="13"/>
      <c r="C186" s="13"/>
      <c r="D186" s="13"/>
      <c r="E186" s="13"/>
      <c r="F186" s="13"/>
      <c r="G186" s="61"/>
      <c r="H186" s="86"/>
      <c r="I186" s="93"/>
      <c r="J186" s="93"/>
      <c r="K186" s="93"/>
      <c r="L186" s="93"/>
      <c r="M186" s="68"/>
      <c r="N186" s="96" t="s">
        <v>183</v>
      </c>
      <c r="O186" s="96"/>
      <c r="P186" s="96"/>
      <c r="Q186" s="71"/>
    </row>
    <row r="187" spans="1:17" x14ac:dyDescent="0.3">
      <c r="A187" s="62"/>
      <c r="B187" s="63"/>
      <c r="C187" s="63"/>
      <c r="D187" s="63"/>
      <c r="E187" s="63"/>
      <c r="F187" s="63"/>
      <c r="G187" s="64"/>
      <c r="H187" s="91"/>
      <c r="I187" s="94"/>
      <c r="J187" s="94"/>
      <c r="K187" s="94"/>
      <c r="L187" s="94"/>
      <c r="M187" s="72"/>
      <c r="N187" s="73"/>
      <c r="O187" s="73"/>
      <c r="P187" s="73"/>
      <c r="Q187" s="74"/>
    </row>
    <row r="188" spans="1:17" x14ac:dyDescent="0.3">
      <c r="A188" s="97" t="s">
        <v>25</v>
      </c>
      <c r="B188" s="97" t="s">
        <v>26</v>
      </c>
      <c r="C188" s="97" t="s">
        <v>27</v>
      </c>
      <c r="D188" s="100" t="s">
        <v>227</v>
      </c>
      <c r="E188" s="103" t="s">
        <v>0</v>
      </c>
      <c r="F188" s="104"/>
      <c r="G188" s="104"/>
      <c r="H188" s="105"/>
      <c r="I188" s="161" t="s">
        <v>29</v>
      </c>
      <c r="J188" s="162"/>
      <c r="K188" s="162"/>
      <c r="L188" s="163"/>
      <c r="M188" s="109" t="s">
        <v>30</v>
      </c>
      <c r="N188" s="110"/>
      <c r="O188" s="110"/>
      <c r="P188" s="110"/>
      <c r="Q188" s="111"/>
    </row>
    <row r="189" spans="1:17" x14ac:dyDescent="0.3">
      <c r="A189" s="98"/>
      <c r="B189" s="98"/>
      <c r="C189" s="98"/>
      <c r="D189" s="101"/>
      <c r="E189" s="106"/>
      <c r="F189" s="107"/>
      <c r="G189" s="107"/>
      <c r="H189" s="108"/>
      <c r="I189" s="159" t="s">
        <v>31</v>
      </c>
      <c r="J189" s="160"/>
      <c r="K189" s="42" t="s">
        <v>32</v>
      </c>
      <c r="L189" s="42" t="s">
        <v>33</v>
      </c>
      <c r="M189" s="112"/>
      <c r="N189" s="113"/>
      <c r="O189" s="113"/>
      <c r="P189" s="113"/>
      <c r="Q189" s="114"/>
    </row>
    <row r="190" spans="1:17" ht="40.799999999999997" x14ac:dyDescent="0.3">
      <c r="A190" s="99"/>
      <c r="B190" s="99"/>
      <c r="C190" s="99"/>
      <c r="D190" s="102"/>
      <c r="E190" s="42" t="s">
        <v>1</v>
      </c>
      <c r="F190" s="42" t="s">
        <v>2</v>
      </c>
      <c r="G190" s="42" t="s">
        <v>3</v>
      </c>
      <c r="H190" s="42" t="s">
        <v>4</v>
      </c>
      <c r="I190" s="12" t="s">
        <v>34</v>
      </c>
      <c r="J190" s="12"/>
      <c r="K190" s="12" t="s">
        <v>35</v>
      </c>
      <c r="L190" s="12" t="s">
        <v>36</v>
      </c>
      <c r="M190" s="25" t="s">
        <v>37</v>
      </c>
      <c r="N190" s="25" t="s">
        <v>38</v>
      </c>
      <c r="O190" s="115" t="s">
        <v>39</v>
      </c>
      <c r="P190" s="116"/>
      <c r="Q190" s="117"/>
    </row>
    <row r="191" spans="1:17" x14ac:dyDescent="0.3">
      <c r="A191" s="118"/>
      <c r="B191" s="121"/>
      <c r="C191" s="169"/>
      <c r="D191" s="38"/>
      <c r="E191" s="39"/>
      <c r="F191" s="39"/>
      <c r="G191" s="39"/>
      <c r="H191" s="39"/>
      <c r="I191" s="124">
        <v>0.1</v>
      </c>
      <c r="J191" s="124"/>
      <c r="K191" s="124">
        <v>0.2</v>
      </c>
      <c r="L191" s="172" t="s">
        <v>152</v>
      </c>
      <c r="M191" s="118" t="s">
        <v>43</v>
      </c>
      <c r="N191" s="118" t="s">
        <v>44</v>
      </c>
      <c r="O191" s="175" t="s">
        <v>209</v>
      </c>
      <c r="P191" s="176"/>
      <c r="Q191" s="177"/>
    </row>
    <row r="192" spans="1:17" x14ac:dyDescent="0.3">
      <c r="A192" s="119"/>
      <c r="B192" s="122"/>
      <c r="C192" s="170"/>
      <c r="D192" s="40"/>
      <c r="E192" s="41"/>
      <c r="F192" s="41"/>
      <c r="G192" s="41"/>
      <c r="H192" s="41"/>
      <c r="I192" s="125"/>
      <c r="J192" s="125"/>
      <c r="K192" s="125"/>
      <c r="L192" s="173"/>
      <c r="M192" s="119"/>
      <c r="N192" s="119"/>
      <c r="O192" s="178"/>
      <c r="P192" s="179"/>
      <c r="Q192" s="180"/>
    </row>
    <row r="193" spans="1:17" x14ac:dyDescent="0.3">
      <c r="A193" s="119"/>
      <c r="B193" s="122"/>
      <c r="C193" s="170"/>
      <c r="D193" s="28"/>
      <c r="E193" s="28"/>
      <c r="F193" s="28"/>
      <c r="G193" s="28"/>
      <c r="H193" s="28"/>
      <c r="I193" s="125"/>
      <c r="J193" s="125"/>
      <c r="K193" s="125"/>
      <c r="L193" s="173"/>
      <c r="M193" s="119"/>
      <c r="N193" s="119"/>
      <c r="O193" s="178"/>
      <c r="P193" s="179"/>
      <c r="Q193" s="180"/>
    </row>
    <row r="194" spans="1:17" x14ac:dyDescent="0.3">
      <c r="A194" s="119"/>
      <c r="B194" s="122"/>
      <c r="C194" s="170"/>
      <c r="D194" s="28"/>
      <c r="E194" s="28"/>
      <c r="F194" s="28"/>
      <c r="G194" s="28"/>
      <c r="H194" s="28"/>
      <c r="I194" s="125"/>
      <c r="J194" s="125"/>
      <c r="K194" s="125"/>
      <c r="L194" s="173"/>
      <c r="M194" s="119"/>
      <c r="N194" s="119"/>
      <c r="O194" s="178"/>
      <c r="P194" s="179"/>
      <c r="Q194" s="180"/>
    </row>
    <row r="195" spans="1:17" x14ac:dyDescent="0.3">
      <c r="A195" s="119"/>
      <c r="B195" s="122"/>
      <c r="C195" s="170"/>
      <c r="D195" s="28"/>
      <c r="E195" s="28"/>
      <c r="F195" s="28"/>
      <c r="G195" s="28"/>
      <c r="H195" s="28"/>
      <c r="I195" s="125"/>
      <c r="J195" s="125"/>
      <c r="K195" s="125"/>
      <c r="L195" s="173"/>
      <c r="M195" s="119"/>
      <c r="N195" s="119"/>
      <c r="O195" s="178"/>
      <c r="P195" s="179"/>
      <c r="Q195" s="180"/>
    </row>
    <row r="196" spans="1:17" x14ac:dyDescent="0.3">
      <c r="A196" s="119"/>
      <c r="B196" s="122"/>
      <c r="C196" s="170"/>
      <c r="D196" s="28"/>
      <c r="E196" s="28"/>
      <c r="F196" s="28"/>
      <c r="G196" s="28"/>
      <c r="H196" s="28"/>
      <c r="I196" s="125"/>
      <c r="J196" s="125"/>
      <c r="K196" s="125"/>
      <c r="L196" s="173"/>
      <c r="M196" s="119"/>
      <c r="N196" s="119"/>
      <c r="O196" s="178"/>
      <c r="P196" s="179"/>
      <c r="Q196" s="180"/>
    </row>
    <row r="197" spans="1:17" x14ac:dyDescent="0.3">
      <c r="A197" s="119"/>
      <c r="B197" s="122"/>
      <c r="C197" s="170"/>
      <c r="D197" s="28"/>
      <c r="E197" s="28"/>
      <c r="F197" s="28"/>
      <c r="G197" s="28"/>
      <c r="H197" s="28"/>
      <c r="I197" s="125"/>
      <c r="J197" s="125"/>
      <c r="K197" s="125"/>
      <c r="L197" s="173"/>
      <c r="M197" s="119"/>
      <c r="N197" s="119"/>
      <c r="O197" s="178"/>
      <c r="P197" s="179"/>
      <c r="Q197" s="180"/>
    </row>
    <row r="198" spans="1:17" x14ac:dyDescent="0.3">
      <c r="A198" s="119"/>
      <c r="B198" s="122"/>
      <c r="C198" s="170"/>
      <c r="D198" s="28"/>
      <c r="E198" s="28"/>
      <c r="F198" s="28"/>
      <c r="G198" s="28"/>
      <c r="H198" s="28"/>
      <c r="I198" s="125"/>
      <c r="J198" s="125"/>
      <c r="K198" s="125"/>
      <c r="L198" s="173"/>
      <c r="M198" s="119"/>
      <c r="N198" s="119"/>
      <c r="O198" s="178"/>
      <c r="P198" s="179"/>
      <c r="Q198" s="180"/>
    </row>
    <row r="199" spans="1:17" x14ac:dyDescent="0.3">
      <c r="A199" s="120"/>
      <c r="B199" s="123"/>
      <c r="C199" s="171"/>
      <c r="D199" s="29"/>
      <c r="E199" s="29"/>
      <c r="F199" s="29"/>
      <c r="G199" s="29"/>
      <c r="H199" s="29"/>
      <c r="I199" s="126"/>
      <c r="J199" s="126"/>
      <c r="K199" s="126"/>
      <c r="L199" s="174"/>
      <c r="M199" s="120"/>
      <c r="N199" s="120"/>
      <c r="O199" s="181"/>
      <c r="P199" s="182"/>
      <c r="Q199" s="183"/>
    </row>
    <row r="200" spans="1:17" x14ac:dyDescent="0.3">
      <c r="A200" s="118"/>
      <c r="B200" s="184"/>
      <c r="C200" s="169"/>
      <c r="D200" s="27"/>
      <c r="E200" s="27"/>
      <c r="F200" s="27"/>
      <c r="G200" s="27"/>
      <c r="H200" s="27"/>
      <c r="I200" s="124" t="s">
        <v>158</v>
      </c>
      <c r="J200" s="124"/>
      <c r="K200" s="124" t="s">
        <v>159</v>
      </c>
      <c r="L200" s="124" t="s">
        <v>159</v>
      </c>
      <c r="M200" s="118" t="s">
        <v>43</v>
      </c>
      <c r="N200" s="118" t="s">
        <v>44</v>
      </c>
      <c r="O200" s="175" t="s">
        <v>168</v>
      </c>
      <c r="P200" s="176"/>
      <c r="Q200" s="177"/>
    </row>
    <row r="201" spans="1:17" x14ac:dyDescent="0.3">
      <c r="A201" s="119"/>
      <c r="B201" s="185"/>
      <c r="C201" s="170"/>
      <c r="D201" s="28"/>
      <c r="E201" s="28"/>
      <c r="F201" s="28"/>
      <c r="G201" s="28"/>
      <c r="H201" s="28"/>
      <c r="I201" s="125"/>
      <c r="J201" s="125"/>
      <c r="K201" s="125"/>
      <c r="L201" s="125"/>
      <c r="M201" s="119"/>
      <c r="N201" s="119"/>
      <c r="O201" s="178"/>
      <c r="P201" s="179"/>
      <c r="Q201" s="180"/>
    </row>
    <row r="202" spans="1:17" x14ac:dyDescent="0.3">
      <c r="A202" s="119"/>
      <c r="B202" s="185"/>
      <c r="C202" s="170"/>
      <c r="D202" s="28"/>
      <c r="E202" s="28"/>
      <c r="F202" s="28"/>
      <c r="G202" s="28"/>
      <c r="H202" s="28"/>
      <c r="I202" s="125"/>
      <c r="J202" s="125"/>
      <c r="K202" s="125"/>
      <c r="L202" s="125"/>
      <c r="M202" s="119"/>
      <c r="N202" s="119"/>
      <c r="O202" s="178"/>
      <c r="P202" s="179"/>
      <c r="Q202" s="180"/>
    </row>
    <row r="203" spans="1:17" x14ac:dyDescent="0.3">
      <c r="A203" s="119"/>
      <c r="B203" s="185"/>
      <c r="C203" s="170"/>
      <c r="D203" s="28"/>
      <c r="E203" s="28"/>
      <c r="F203" s="28"/>
      <c r="G203" s="28"/>
      <c r="H203" s="28"/>
      <c r="I203" s="125"/>
      <c r="J203" s="125"/>
      <c r="K203" s="125"/>
      <c r="L203" s="125"/>
      <c r="M203" s="119"/>
      <c r="N203" s="119"/>
      <c r="O203" s="178"/>
      <c r="P203" s="179"/>
      <c r="Q203" s="180"/>
    </row>
    <row r="204" spans="1:17" x14ac:dyDescent="0.3">
      <c r="A204" s="119"/>
      <c r="B204" s="185"/>
      <c r="C204" s="170"/>
      <c r="D204" s="28"/>
      <c r="E204" s="28"/>
      <c r="F204" s="28"/>
      <c r="G204" s="28"/>
      <c r="H204" s="28"/>
      <c r="I204" s="125"/>
      <c r="J204" s="125"/>
      <c r="K204" s="125"/>
      <c r="L204" s="125"/>
      <c r="M204" s="119"/>
      <c r="N204" s="119"/>
      <c r="O204" s="178"/>
      <c r="P204" s="179"/>
      <c r="Q204" s="180"/>
    </row>
    <row r="205" spans="1:17" x14ac:dyDescent="0.3">
      <c r="A205" s="119"/>
      <c r="B205" s="185"/>
      <c r="C205" s="170"/>
      <c r="D205" s="28"/>
      <c r="E205" s="28"/>
      <c r="F205" s="28"/>
      <c r="G205" s="28"/>
      <c r="H205" s="28"/>
      <c r="I205" s="125"/>
      <c r="J205" s="125"/>
      <c r="K205" s="125"/>
      <c r="L205" s="125"/>
      <c r="M205" s="119"/>
      <c r="N205" s="119"/>
      <c r="O205" s="178"/>
      <c r="P205" s="179"/>
      <c r="Q205" s="180"/>
    </row>
    <row r="206" spans="1:17" x14ac:dyDescent="0.3">
      <c r="A206" s="119"/>
      <c r="B206" s="185"/>
      <c r="C206" s="170"/>
      <c r="D206" s="28"/>
      <c r="E206" s="28"/>
      <c r="F206" s="28"/>
      <c r="G206" s="28"/>
      <c r="H206" s="28"/>
      <c r="I206" s="125"/>
      <c r="J206" s="125"/>
      <c r="K206" s="125"/>
      <c r="L206" s="125"/>
      <c r="M206" s="119"/>
      <c r="N206" s="119"/>
      <c r="O206" s="178"/>
      <c r="P206" s="179"/>
      <c r="Q206" s="180"/>
    </row>
    <row r="207" spans="1:17" x14ac:dyDescent="0.3">
      <c r="A207" s="119"/>
      <c r="B207" s="185"/>
      <c r="C207" s="170"/>
      <c r="D207" s="28"/>
      <c r="E207" s="28"/>
      <c r="F207" s="28"/>
      <c r="G207" s="28"/>
      <c r="H207" s="28"/>
      <c r="I207" s="125"/>
      <c r="J207" s="125"/>
      <c r="K207" s="125"/>
      <c r="L207" s="125"/>
      <c r="M207" s="119"/>
      <c r="N207" s="119"/>
      <c r="O207" s="178"/>
      <c r="P207" s="179"/>
      <c r="Q207" s="180"/>
    </row>
    <row r="208" spans="1:17" x14ac:dyDescent="0.3">
      <c r="A208" s="120"/>
      <c r="B208" s="186"/>
      <c r="C208" s="171"/>
      <c r="D208" s="29"/>
      <c r="E208" s="29"/>
      <c r="F208" s="29"/>
      <c r="G208" s="29"/>
      <c r="H208" s="29"/>
      <c r="I208" s="126"/>
      <c r="J208" s="126"/>
      <c r="K208" s="126"/>
      <c r="L208" s="126"/>
      <c r="M208" s="120"/>
      <c r="N208" s="120"/>
      <c r="O208" s="181"/>
      <c r="P208" s="182"/>
      <c r="Q208" s="183"/>
    </row>
    <row r="209" spans="1:16" x14ac:dyDescent="0.3">
      <c r="A209" s="14" t="s">
        <v>69</v>
      </c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6"/>
      <c r="P209" s="16"/>
    </row>
    <row r="210" spans="1:16" x14ac:dyDescent="0.3">
      <c r="A210" s="16" t="s">
        <v>70</v>
      </c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</row>
    <row r="211" spans="1:16" x14ac:dyDescent="0.3">
      <c r="A211" s="16" t="s">
        <v>234</v>
      </c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</row>
    <row r="212" spans="1:16" x14ac:dyDescent="0.3">
      <c r="A212" s="16" t="s">
        <v>236</v>
      </c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</row>
    <row r="213" spans="1:16" x14ac:dyDescent="0.3">
      <c r="A213" s="16" t="s">
        <v>73</v>
      </c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</row>
    <row r="214" spans="1:16" x14ac:dyDescent="0.3">
      <c r="A214" s="16" t="s">
        <v>232</v>
      </c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</row>
    <row r="215" spans="1:16" x14ac:dyDescent="0.3">
      <c r="A215" s="18" t="s">
        <v>75</v>
      </c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</row>
    <row r="216" spans="1:16" x14ac:dyDescent="0.3">
      <c r="A216" s="18" t="s">
        <v>233</v>
      </c>
    </row>
  </sheetData>
  <mergeCells count="248">
    <mergeCell ref="H3:H7"/>
    <mergeCell ref="A7:G7"/>
    <mergeCell ref="H8:H11"/>
    <mergeCell ref="I8:I11"/>
    <mergeCell ref="J8:J11"/>
    <mergeCell ref="K8:K11"/>
    <mergeCell ref="L8:L11"/>
    <mergeCell ref="A9:G9"/>
    <mergeCell ref="N9:P9"/>
    <mergeCell ref="N10:P10"/>
    <mergeCell ref="A12:A14"/>
    <mergeCell ref="B12:B14"/>
    <mergeCell ref="C12:C14"/>
    <mergeCell ref="D12:D14"/>
    <mergeCell ref="E12:H13"/>
    <mergeCell ref="I12:L12"/>
    <mergeCell ref="M12:Q13"/>
    <mergeCell ref="I13:J13"/>
    <mergeCell ref="O14:Q14"/>
    <mergeCell ref="O15:Q23"/>
    <mergeCell ref="A24:A30"/>
    <mergeCell ref="B24:B30"/>
    <mergeCell ref="C24:C30"/>
    <mergeCell ref="I24:I30"/>
    <mergeCell ref="J24:J30"/>
    <mergeCell ref="K24:K30"/>
    <mergeCell ref="L24:L30"/>
    <mergeCell ref="M24:M30"/>
    <mergeCell ref="N24:N30"/>
    <mergeCell ref="O24:Q30"/>
    <mergeCell ref="A15:A23"/>
    <mergeCell ref="B15:B23"/>
    <mergeCell ref="C15:C23"/>
    <mergeCell ref="I15:I23"/>
    <mergeCell ref="J15:J23"/>
    <mergeCell ref="K15:K23"/>
    <mergeCell ref="L15:L23"/>
    <mergeCell ref="M15:M23"/>
    <mergeCell ref="N15:N23"/>
    <mergeCell ref="O31:Q37"/>
    <mergeCell ref="A38:A44"/>
    <mergeCell ref="B38:B44"/>
    <mergeCell ref="C38:C44"/>
    <mergeCell ref="I38:I44"/>
    <mergeCell ref="J38:J44"/>
    <mergeCell ref="K38:K44"/>
    <mergeCell ref="L38:L44"/>
    <mergeCell ref="M38:M44"/>
    <mergeCell ref="N38:N44"/>
    <mergeCell ref="O38:Q44"/>
    <mergeCell ref="A31:A37"/>
    <mergeCell ref="B31:B37"/>
    <mergeCell ref="C31:C37"/>
    <mergeCell ref="I31:I37"/>
    <mergeCell ref="J31:J37"/>
    <mergeCell ref="K31:K37"/>
    <mergeCell ref="L31:L37"/>
    <mergeCell ref="M31:M37"/>
    <mergeCell ref="N31:N37"/>
    <mergeCell ref="O45:Q49"/>
    <mergeCell ref="H61:H65"/>
    <mergeCell ref="A65:G65"/>
    <mergeCell ref="H66:H69"/>
    <mergeCell ref="I66:I69"/>
    <mergeCell ref="J66:J69"/>
    <mergeCell ref="K66:K69"/>
    <mergeCell ref="L66:L69"/>
    <mergeCell ref="A67:G67"/>
    <mergeCell ref="N67:P67"/>
    <mergeCell ref="N68:P68"/>
    <mergeCell ref="A45:A49"/>
    <mergeCell ref="B45:B49"/>
    <mergeCell ref="C45:C49"/>
    <mergeCell ref="I45:I49"/>
    <mergeCell ref="J45:J49"/>
    <mergeCell ref="K45:K49"/>
    <mergeCell ref="L45:L49"/>
    <mergeCell ref="M45:M49"/>
    <mergeCell ref="N45:N49"/>
    <mergeCell ref="A70:A72"/>
    <mergeCell ref="B70:B72"/>
    <mergeCell ref="C70:C72"/>
    <mergeCell ref="D70:D72"/>
    <mergeCell ref="E70:H71"/>
    <mergeCell ref="I70:L70"/>
    <mergeCell ref="M70:Q71"/>
    <mergeCell ref="I71:J71"/>
    <mergeCell ref="O72:Q72"/>
    <mergeCell ref="O73:Q77"/>
    <mergeCell ref="A78:A82"/>
    <mergeCell ref="B78:B82"/>
    <mergeCell ref="C78:C82"/>
    <mergeCell ref="I78:I82"/>
    <mergeCell ref="J78:J82"/>
    <mergeCell ref="K78:K82"/>
    <mergeCell ref="L78:L82"/>
    <mergeCell ref="M78:M82"/>
    <mergeCell ref="N78:N82"/>
    <mergeCell ref="O78:Q82"/>
    <mergeCell ref="A73:A77"/>
    <mergeCell ref="B73:B77"/>
    <mergeCell ref="C73:C77"/>
    <mergeCell ref="I73:I77"/>
    <mergeCell ref="J73:J77"/>
    <mergeCell ref="K73:K77"/>
    <mergeCell ref="L73:L77"/>
    <mergeCell ref="M73:M77"/>
    <mergeCell ref="N73:N77"/>
    <mergeCell ref="O83:Q87"/>
    <mergeCell ref="A88:A92"/>
    <mergeCell ref="B88:B92"/>
    <mergeCell ref="C88:C92"/>
    <mergeCell ref="I88:I92"/>
    <mergeCell ref="J88:J92"/>
    <mergeCell ref="K88:K92"/>
    <mergeCell ref="L88:L92"/>
    <mergeCell ref="M88:M92"/>
    <mergeCell ref="N88:N92"/>
    <mergeCell ref="O88:Q92"/>
    <mergeCell ref="A83:A87"/>
    <mergeCell ref="B83:B87"/>
    <mergeCell ref="C83:C87"/>
    <mergeCell ref="I83:I87"/>
    <mergeCell ref="J83:J87"/>
    <mergeCell ref="K83:K87"/>
    <mergeCell ref="L83:L87"/>
    <mergeCell ref="M83:M87"/>
    <mergeCell ref="N83:N87"/>
    <mergeCell ref="O93:Q97"/>
    <mergeCell ref="A98:A102"/>
    <mergeCell ref="B98:B102"/>
    <mergeCell ref="C98:C102"/>
    <mergeCell ref="I98:I102"/>
    <mergeCell ref="J98:J102"/>
    <mergeCell ref="K98:K102"/>
    <mergeCell ref="L98:L102"/>
    <mergeCell ref="M98:M102"/>
    <mergeCell ref="N98:N102"/>
    <mergeCell ref="O98:Q102"/>
    <mergeCell ref="A93:A97"/>
    <mergeCell ref="B93:B97"/>
    <mergeCell ref="C93:C97"/>
    <mergeCell ref="I93:I97"/>
    <mergeCell ref="J93:J97"/>
    <mergeCell ref="K93:K97"/>
    <mergeCell ref="L93:L97"/>
    <mergeCell ref="M93:M97"/>
    <mergeCell ref="N93:N97"/>
    <mergeCell ref="H125:H129"/>
    <mergeCell ref="A129:G129"/>
    <mergeCell ref="H130:H133"/>
    <mergeCell ref="I130:I133"/>
    <mergeCell ref="J130:J133"/>
    <mergeCell ref="K130:K133"/>
    <mergeCell ref="L130:L133"/>
    <mergeCell ref="A131:G131"/>
    <mergeCell ref="N131:P131"/>
    <mergeCell ref="N132:P132"/>
    <mergeCell ref="A134:A136"/>
    <mergeCell ref="B134:B136"/>
    <mergeCell ref="C134:C136"/>
    <mergeCell ref="D134:D136"/>
    <mergeCell ref="E134:H135"/>
    <mergeCell ref="I134:L134"/>
    <mergeCell ref="M134:Q135"/>
    <mergeCell ref="I135:J135"/>
    <mergeCell ref="O136:Q136"/>
    <mergeCell ref="O137:Q145"/>
    <mergeCell ref="A146:A154"/>
    <mergeCell ref="B146:B154"/>
    <mergeCell ref="C146:C154"/>
    <mergeCell ref="I146:I154"/>
    <mergeCell ref="J146:J154"/>
    <mergeCell ref="K146:K154"/>
    <mergeCell ref="L146:L154"/>
    <mergeCell ref="M146:M154"/>
    <mergeCell ref="N146:N154"/>
    <mergeCell ref="O146:Q154"/>
    <mergeCell ref="A137:A145"/>
    <mergeCell ref="B137:B145"/>
    <mergeCell ref="C137:C145"/>
    <mergeCell ref="I137:I145"/>
    <mergeCell ref="J137:J145"/>
    <mergeCell ref="K137:K145"/>
    <mergeCell ref="L137:L145"/>
    <mergeCell ref="M137:M145"/>
    <mergeCell ref="N137:N145"/>
    <mergeCell ref="O155:Q159"/>
    <mergeCell ref="A160:A164"/>
    <mergeCell ref="B160:B164"/>
    <mergeCell ref="C160:C164"/>
    <mergeCell ref="I160:I164"/>
    <mergeCell ref="J160:J164"/>
    <mergeCell ref="K160:K164"/>
    <mergeCell ref="L160:L164"/>
    <mergeCell ref="M160:M164"/>
    <mergeCell ref="N160:N164"/>
    <mergeCell ref="O160:Q164"/>
    <mergeCell ref="A155:A159"/>
    <mergeCell ref="B155:B159"/>
    <mergeCell ref="C155:C159"/>
    <mergeCell ref="I155:I159"/>
    <mergeCell ref="J155:J159"/>
    <mergeCell ref="K155:K159"/>
    <mergeCell ref="L155:L159"/>
    <mergeCell ref="M155:M159"/>
    <mergeCell ref="N155:N159"/>
    <mergeCell ref="O165:Q165"/>
    <mergeCell ref="O166:Q166"/>
    <mergeCell ref="H179:H183"/>
    <mergeCell ref="A183:G183"/>
    <mergeCell ref="H184:H187"/>
    <mergeCell ref="I184:I187"/>
    <mergeCell ref="J184:J187"/>
    <mergeCell ref="K184:K187"/>
    <mergeCell ref="L184:L187"/>
    <mergeCell ref="A185:G185"/>
    <mergeCell ref="N185:P185"/>
    <mergeCell ref="N186:P186"/>
    <mergeCell ref="A188:A190"/>
    <mergeCell ref="B188:B190"/>
    <mergeCell ref="C188:C190"/>
    <mergeCell ref="D188:D190"/>
    <mergeCell ref="E188:H189"/>
    <mergeCell ref="I188:L188"/>
    <mergeCell ref="M188:Q189"/>
    <mergeCell ref="I189:J189"/>
    <mergeCell ref="O190:Q190"/>
    <mergeCell ref="O200:Q208"/>
    <mergeCell ref="N191:N199"/>
    <mergeCell ref="O191:Q199"/>
    <mergeCell ref="A200:A208"/>
    <mergeCell ref="B200:B208"/>
    <mergeCell ref="C200:C208"/>
    <mergeCell ref="I200:I208"/>
    <mergeCell ref="J200:J208"/>
    <mergeCell ref="K200:K208"/>
    <mergeCell ref="L200:L208"/>
    <mergeCell ref="M200:M208"/>
    <mergeCell ref="A191:A199"/>
    <mergeCell ref="B191:B199"/>
    <mergeCell ref="C191:C199"/>
    <mergeCell ref="I191:I199"/>
    <mergeCell ref="J191:J199"/>
    <mergeCell ref="K191:K199"/>
    <mergeCell ref="L191:L199"/>
    <mergeCell ref="M191:M199"/>
    <mergeCell ref="N200:N208"/>
  </mergeCells>
  <pageMargins left="0.7" right="0.7" top="0.75" bottom="0.75" header="0.3" footer="0.3"/>
  <pageSetup paperSize="9" scale="6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2D1FF-D8AB-4021-878E-32E083F3886C}">
  <sheetPr>
    <pageSetUpPr fitToPage="1"/>
  </sheetPr>
  <dimension ref="A1:V209"/>
  <sheetViews>
    <sheetView topLeftCell="A47" zoomScale="86" zoomScaleNormal="86" workbookViewId="0">
      <selection activeCell="F90" sqref="F90"/>
    </sheetView>
  </sheetViews>
  <sheetFormatPr defaultRowHeight="14.4" x14ac:dyDescent="0.3"/>
  <cols>
    <col min="2" max="2" width="19.33203125" customWidth="1"/>
    <col min="3" max="3" width="15.44140625" bestFit="1" customWidth="1"/>
    <col min="4" max="4" width="15.33203125" bestFit="1" customWidth="1"/>
    <col min="5" max="5" width="6.44140625" bestFit="1" customWidth="1"/>
    <col min="8" max="8" width="14.33203125" bestFit="1" customWidth="1"/>
    <col min="9" max="9" width="17.44140625" bestFit="1" customWidth="1"/>
    <col min="10" max="10" width="13.6640625" bestFit="1" customWidth="1"/>
    <col min="11" max="11" width="12.33203125" customWidth="1"/>
    <col min="12" max="12" width="14.6640625" customWidth="1"/>
    <col min="13" max="15" width="9.33203125" customWidth="1"/>
    <col min="16" max="16" width="9.44140625" customWidth="1"/>
    <col min="17" max="17" width="9.33203125" customWidth="1"/>
    <col min="18" max="22" width="9.33203125" hidden="1" customWidth="1"/>
    <col min="23" max="24" width="9.33203125" customWidth="1"/>
  </cols>
  <sheetData>
    <row r="1" spans="1:21" ht="11.85" customHeight="1" x14ac:dyDescent="0.3">
      <c r="A1" s="57"/>
      <c r="B1" s="58"/>
      <c r="C1" s="58"/>
      <c r="D1" s="58"/>
      <c r="E1" s="58"/>
      <c r="F1" s="58"/>
      <c r="G1" s="59"/>
      <c r="H1" s="17" t="s">
        <v>0</v>
      </c>
      <c r="I1" s="17" t="s">
        <v>1</v>
      </c>
      <c r="J1" s="17" t="s">
        <v>2</v>
      </c>
      <c r="K1" s="76" t="s">
        <v>3</v>
      </c>
      <c r="L1" s="17" t="s">
        <v>4</v>
      </c>
      <c r="M1" s="65"/>
      <c r="N1" s="66"/>
      <c r="O1" s="66"/>
      <c r="P1" s="66"/>
      <c r="Q1" s="67"/>
    </row>
    <row r="2" spans="1:21" ht="11.85" customHeight="1" x14ac:dyDescent="0.3">
      <c r="A2" s="60" t="s">
        <v>5</v>
      </c>
      <c r="B2" s="13"/>
      <c r="C2" s="13"/>
      <c r="D2" s="13"/>
      <c r="E2" s="13"/>
      <c r="F2" s="13"/>
      <c r="G2" s="61"/>
      <c r="H2" s="168"/>
      <c r="I2" s="7" t="s">
        <v>218</v>
      </c>
      <c r="J2" s="83" t="s">
        <v>216</v>
      </c>
      <c r="K2" s="5" t="s">
        <v>215</v>
      </c>
      <c r="L2" s="37" t="s">
        <v>192</v>
      </c>
      <c r="M2" s="68"/>
      <c r="Q2" s="69"/>
    </row>
    <row r="3" spans="1:21" ht="11.85" customHeight="1" x14ac:dyDescent="0.3">
      <c r="A3" s="60" t="s">
        <v>205</v>
      </c>
      <c r="B3" s="13"/>
      <c r="C3" s="13"/>
      <c r="D3" s="13"/>
      <c r="E3" s="13"/>
      <c r="F3" s="13"/>
      <c r="G3" s="61"/>
      <c r="H3" s="168"/>
      <c r="I3" s="7" t="s">
        <v>195</v>
      </c>
      <c r="J3" s="83" t="s">
        <v>219</v>
      </c>
      <c r="K3" s="7" t="s">
        <v>217</v>
      </c>
      <c r="L3" s="36" t="s">
        <v>201</v>
      </c>
      <c r="M3" s="68"/>
      <c r="Q3" s="69"/>
    </row>
    <row r="4" spans="1:21" ht="11.85" customHeight="1" x14ac:dyDescent="0.3">
      <c r="A4" s="60" t="s">
        <v>204</v>
      </c>
      <c r="B4" s="13"/>
      <c r="C4" s="13"/>
      <c r="D4" s="13"/>
      <c r="E4" s="13"/>
      <c r="F4" s="13"/>
      <c r="G4" s="61"/>
      <c r="H4" s="168"/>
      <c r="I4" s="7" t="s">
        <v>196</v>
      </c>
      <c r="J4" s="75" t="s">
        <v>220</v>
      </c>
      <c r="K4" s="7" t="s">
        <v>221</v>
      </c>
      <c r="L4" s="84"/>
      <c r="M4" s="68"/>
      <c r="Q4" s="69"/>
    </row>
    <row r="5" spans="1:21" ht="11.85" customHeight="1" x14ac:dyDescent="0.3">
      <c r="A5" s="60" t="s">
        <v>203</v>
      </c>
      <c r="B5" s="13"/>
      <c r="C5" s="13"/>
      <c r="D5" s="13"/>
      <c r="E5" s="13"/>
      <c r="F5" s="13"/>
      <c r="G5" s="61"/>
      <c r="H5" s="168"/>
      <c r="I5" s="7" t="s">
        <v>223</v>
      </c>
      <c r="J5" s="75" t="s">
        <v>222</v>
      </c>
      <c r="K5" s="7" t="s">
        <v>200</v>
      </c>
      <c r="L5" s="36"/>
      <c r="M5" s="68"/>
      <c r="Q5" s="69"/>
    </row>
    <row r="6" spans="1:21" ht="11.85" customHeight="1" x14ac:dyDescent="0.3">
      <c r="A6" s="87" t="s">
        <v>22</v>
      </c>
      <c r="B6" s="88"/>
      <c r="C6" s="88"/>
      <c r="D6" s="88"/>
      <c r="E6" s="88"/>
      <c r="F6" s="88"/>
      <c r="G6" s="89"/>
      <c r="H6" s="168"/>
      <c r="I6" s="9"/>
      <c r="J6" s="75" t="s">
        <v>197</v>
      </c>
      <c r="K6" s="9"/>
      <c r="L6" s="36" t="s">
        <v>212</v>
      </c>
      <c r="M6" s="68"/>
      <c r="Q6" s="69"/>
    </row>
    <row r="7" spans="1:21" ht="11.85" customHeight="1" x14ac:dyDescent="0.3">
      <c r="A7" s="60"/>
      <c r="B7" s="13"/>
      <c r="C7" s="13"/>
      <c r="D7" s="13"/>
      <c r="E7" s="13"/>
      <c r="F7" s="13"/>
      <c r="G7" s="61"/>
      <c r="H7" s="90" t="s">
        <v>20</v>
      </c>
      <c r="I7" s="92">
        <v>2</v>
      </c>
      <c r="J7" s="92">
        <v>3</v>
      </c>
      <c r="K7" s="93">
        <v>4</v>
      </c>
      <c r="L7" s="92" t="s">
        <v>21</v>
      </c>
      <c r="M7" s="68"/>
      <c r="Q7" s="69"/>
    </row>
    <row r="8" spans="1:21" ht="11.85" customHeight="1" x14ac:dyDescent="0.3">
      <c r="A8" s="87"/>
      <c r="B8" s="88"/>
      <c r="C8" s="88"/>
      <c r="D8" s="88"/>
      <c r="E8" s="88"/>
      <c r="F8" s="88"/>
      <c r="G8" s="89"/>
      <c r="H8" s="86"/>
      <c r="I8" s="93"/>
      <c r="J8" s="93"/>
      <c r="K8" s="93"/>
      <c r="L8" s="93"/>
      <c r="M8" s="68"/>
      <c r="N8" s="95" t="s">
        <v>210</v>
      </c>
      <c r="O8" s="95"/>
      <c r="P8" s="95"/>
      <c r="Q8" s="70"/>
    </row>
    <row r="9" spans="1:21" ht="11.85" customHeight="1" x14ac:dyDescent="0.3">
      <c r="A9" s="60"/>
      <c r="B9" s="13"/>
      <c r="C9" s="13"/>
      <c r="D9" s="13"/>
      <c r="E9" s="13"/>
      <c r="F9" s="13"/>
      <c r="G9" s="61"/>
      <c r="H9" s="86"/>
      <c r="I9" s="93"/>
      <c r="J9" s="93"/>
      <c r="K9" s="93"/>
      <c r="L9" s="93"/>
      <c r="M9" s="68"/>
      <c r="N9" s="96" t="s">
        <v>211</v>
      </c>
      <c r="O9" s="96"/>
      <c r="P9" s="96"/>
      <c r="Q9" s="71"/>
    </row>
    <row r="10" spans="1:21" ht="11.85" customHeight="1" x14ac:dyDescent="0.3">
      <c r="A10" s="62"/>
      <c r="B10" s="63"/>
      <c r="C10" s="63"/>
      <c r="D10" s="63"/>
      <c r="E10" s="63"/>
      <c r="F10" s="63"/>
      <c r="G10" s="64"/>
      <c r="H10" s="91"/>
      <c r="I10" s="94"/>
      <c r="J10" s="94"/>
      <c r="K10" s="94"/>
      <c r="L10" s="94"/>
      <c r="M10" s="72"/>
      <c r="N10" s="73"/>
      <c r="O10" s="73"/>
      <c r="P10" s="73"/>
      <c r="Q10" s="74"/>
    </row>
    <row r="11" spans="1:21" ht="14.7" customHeight="1" x14ac:dyDescent="0.3">
      <c r="A11" s="97" t="s">
        <v>25</v>
      </c>
      <c r="B11" s="97" t="s">
        <v>26</v>
      </c>
      <c r="C11" s="97" t="s">
        <v>27</v>
      </c>
      <c r="D11" s="100" t="s">
        <v>227</v>
      </c>
      <c r="E11" s="103" t="s">
        <v>0</v>
      </c>
      <c r="F11" s="104"/>
      <c r="G11" s="104"/>
      <c r="H11" s="105"/>
      <c r="I11" s="78" t="s">
        <v>29</v>
      </c>
      <c r="J11" s="79"/>
      <c r="K11" s="79"/>
      <c r="L11" s="80"/>
      <c r="M11" s="109" t="s">
        <v>30</v>
      </c>
      <c r="N11" s="110"/>
      <c r="O11" s="110"/>
      <c r="P11" s="110"/>
      <c r="Q11" s="111"/>
    </row>
    <row r="12" spans="1:21" x14ac:dyDescent="0.3">
      <c r="A12" s="98"/>
      <c r="B12" s="98"/>
      <c r="C12" s="98"/>
      <c r="D12" s="101"/>
      <c r="E12" s="106"/>
      <c r="F12" s="107"/>
      <c r="G12" s="107"/>
      <c r="H12" s="108"/>
      <c r="I12" s="81" t="s">
        <v>31</v>
      </c>
      <c r="J12" s="82"/>
      <c r="K12" s="42" t="s">
        <v>32</v>
      </c>
      <c r="L12" s="42" t="s">
        <v>33</v>
      </c>
      <c r="M12" s="112"/>
      <c r="N12" s="113"/>
      <c r="O12" s="113"/>
      <c r="P12" s="113"/>
      <c r="Q12" s="114"/>
    </row>
    <row r="13" spans="1:21" ht="30.6" x14ac:dyDescent="0.3">
      <c r="A13" s="99"/>
      <c r="B13" s="99"/>
      <c r="C13" s="99"/>
      <c r="D13" s="102"/>
      <c r="E13" s="42" t="s">
        <v>1</v>
      </c>
      <c r="F13" s="42" t="s">
        <v>2</v>
      </c>
      <c r="G13" s="42" t="s">
        <v>3</v>
      </c>
      <c r="H13" s="42" t="s">
        <v>4</v>
      </c>
      <c r="I13" s="12" t="s">
        <v>34</v>
      </c>
      <c r="J13" s="12"/>
      <c r="K13" s="12" t="s">
        <v>35</v>
      </c>
      <c r="L13" s="12" t="s">
        <v>36</v>
      </c>
      <c r="M13" s="25" t="s">
        <v>37</v>
      </c>
      <c r="N13" s="25" t="s">
        <v>38</v>
      </c>
      <c r="O13" s="115" t="s">
        <v>39</v>
      </c>
      <c r="P13" s="116"/>
      <c r="Q13" s="117"/>
      <c r="R13" s="49" t="s">
        <v>1</v>
      </c>
      <c r="S13" s="49" t="s">
        <v>2</v>
      </c>
      <c r="T13" s="49" t="s">
        <v>3</v>
      </c>
      <c r="U13" s="49" t="s">
        <v>4</v>
      </c>
    </row>
    <row r="14" spans="1:21" ht="12.6" customHeight="1" x14ac:dyDescent="0.3">
      <c r="A14" s="118">
        <v>1</v>
      </c>
      <c r="B14" s="121" t="s">
        <v>40</v>
      </c>
      <c r="C14" s="121" t="s">
        <v>162</v>
      </c>
      <c r="D14" s="27" t="s">
        <v>113</v>
      </c>
      <c r="E14" s="28">
        <f t="shared" ref="E14:E20" si="0">+E15+$R$21</f>
        <v>1500</v>
      </c>
      <c r="F14" s="28">
        <f t="shared" ref="F14:F20" si="1">+F15+$S$21</f>
        <v>1720</v>
      </c>
      <c r="G14" s="28">
        <f t="shared" ref="G14:G20" si="2">+G15+$T$21</f>
        <v>2050</v>
      </c>
      <c r="H14" s="27">
        <v>2640</v>
      </c>
      <c r="I14" s="124">
        <v>0.1</v>
      </c>
      <c r="J14" s="124"/>
      <c r="K14" s="124">
        <v>0.15</v>
      </c>
      <c r="L14" s="124">
        <v>0.1</v>
      </c>
      <c r="M14" s="118" t="s">
        <v>43</v>
      </c>
      <c r="N14" s="118" t="s">
        <v>44</v>
      </c>
      <c r="O14" s="127" t="s">
        <v>167</v>
      </c>
      <c r="P14" s="128"/>
      <c r="Q14" s="129"/>
    </row>
    <row r="15" spans="1:21" ht="12.6" customHeight="1" x14ac:dyDescent="0.3">
      <c r="A15" s="119"/>
      <c r="B15" s="122"/>
      <c r="C15" s="122"/>
      <c r="D15" s="28" t="s">
        <v>114</v>
      </c>
      <c r="E15" s="28">
        <f t="shared" si="0"/>
        <v>1450</v>
      </c>
      <c r="F15" s="28">
        <f t="shared" si="1"/>
        <v>1670</v>
      </c>
      <c r="G15" s="28">
        <f t="shared" si="2"/>
        <v>2000.0000000000002</v>
      </c>
      <c r="H15" s="28">
        <f>+H14</f>
        <v>2640</v>
      </c>
      <c r="I15" s="125"/>
      <c r="J15" s="125"/>
      <c r="K15" s="125"/>
      <c r="L15" s="125"/>
      <c r="M15" s="119"/>
      <c r="N15" s="119"/>
      <c r="O15" s="130"/>
      <c r="P15" s="131"/>
      <c r="Q15" s="132"/>
    </row>
    <row r="16" spans="1:21" ht="12.6" customHeight="1" x14ac:dyDescent="0.3">
      <c r="A16" s="119"/>
      <c r="B16" s="122"/>
      <c r="C16" s="122"/>
      <c r="D16" s="28" t="s">
        <v>115</v>
      </c>
      <c r="E16" s="28">
        <f t="shared" si="0"/>
        <v>1400</v>
      </c>
      <c r="F16" s="28">
        <f t="shared" si="1"/>
        <v>1620</v>
      </c>
      <c r="G16" s="28">
        <f t="shared" si="2"/>
        <v>1950.0000000000002</v>
      </c>
      <c r="H16" s="28">
        <f t="shared" ref="H16:H21" si="3">+H15</f>
        <v>2640</v>
      </c>
      <c r="I16" s="125"/>
      <c r="J16" s="125"/>
      <c r="K16" s="125"/>
      <c r="L16" s="125"/>
      <c r="M16" s="119"/>
      <c r="N16" s="119"/>
      <c r="O16" s="130"/>
      <c r="P16" s="131"/>
      <c r="Q16" s="132"/>
    </row>
    <row r="17" spans="1:21" ht="12.6" customHeight="1" x14ac:dyDescent="0.3">
      <c r="A17" s="119"/>
      <c r="B17" s="122"/>
      <c r="C17" s="122"/>
      <c r="D17" s="28" t="s">
        <v>116</v>
      </c>
      <c r="E17" s="28">
        <f t="shared" si="0"/>
        <v>1350</v>
      </c>
      <c r="F17" s="28">
        <f t="shared" si="1"/>
        <v>1570</v>
      </c>
      <c r="G17" s="28">
        <f t="shared" si="2"/>
        <v>1900.0000000000002</v>
      </c>
      <c r="H17" s="28">
        <f t="shared" si="3"/>
        <v>2640</v>
      </c>
      <c r="I17" s="125"/>
      <c r="J17" s="125"/>
      <c r="K17" s="125"/>
      <c r="L17" s="125"/>
      <c r="M17" s="119"/>
      <c r="N17" s="119"/>
      <c r="O17" s="130"/>
      <c r="P17" s="131"/>
      <c r="Q17" s="132"/>
    </row>
    <row r="18" spans="1:21" ht="12.6" customHeight="1" x14ac:dyDescent="0.3">
      <c r="A18" s="119"/>
      <c r="B18" s="122"/>
      <c r="C18" s="122"/>
      <c r="D18" s="28" t="s">
        <v>117</v>
      </c>
      <c r="E18" s="28">
        <f t="shared" si="0"/>
        <v>1300</v>
      </c>
      <c r="F18" s="28">
        <f t="shared" si="1"/>
        <v>1520</v>
      </c>
      <c r="G18" s="28">
        <f t="shared" si="2"/>
        <v>1850.0000000000002</v>
      </c>
      <c r="H18" s="28">
        <f t="shared" si="3"/>
        <v>2640</v>
      </c>
      <c r="I18" s="125"/>
      <c r="J18" s="125"/>
      <c r="K18" s="125"/>
      <c r="L18" s="125"/>
      <c r="M18" s="119"/>
      <c r="N18" s="119"/>
      <c r="O18" s="130"/>
      <c r="P18" s="131"/>
      <c r="Q18" s="132"/>
    </row>
    <row r="19" spans="1:21" ht="12.6" customHeight="1" x14ac:dyDescent="0.3">
      <c r="A19" s="119"/>
      <c r="B19" s="122"/>
      <c r="C19" s="122"/>
      <c r="D19" s="28" t="s">
        <v>118</v>
      </c>
      <c r="E19" s="28">
        <f t="shared" si="0"/>
        <v>1250</v>
      </c>
      <c r="F19" s="28">
        <f t="shared" si="1"/>
        <v>1470</v>
      </c>
      <c r="G19" s="28">
        <f t="shared" si="2"/>
        <v>1800.0000000000002</v>
      </c>
      <c r="H19" s="28">
        <f t="shared" si="3"/>
        <v>2640</v>
      </c>
      <c r="I19" s="125"/>
      <c r="J19" s="125"/>
      <c r="K19" s="125"/>
      <c r="L19" s="125"/>
      <c r="M19" s="119"/>
      <c r="N19" s="119"/>
      <c r="O19" s="130"/>
      <c r="P19" s="131"/>
      <c r="Q19" s="132"/>
    </row>
    <row r="20" spans="1:21" ht="12.6" customHeight="1" x14ac:dyDescent="0.3">
      <c r="A20" s="119"/>
      <c r="B20" s="122"/>
      <c r="C20" s="122"/>
      <c r="D20" s="28" t="s">
        <v>119</v>
      </c>
      <c r="E20" s="28">
        <f t="shared" si="0"/>
        <v>1200</v>
      </c>
      <c r="F20" s="28">
        <f t="shared" si="1"/>
        <v>1420</v>
      </c>
      <c r="G20" s="28">
        <f t="shared" si="2"/>
        <v>1750.0000000000002</v>
      </c>
      <c r="H20" s="28">
        <f t="shared" si="3"/>
        <v>2640</v>
      </c>
      <c r="I20" s="125"/>
      <c r="J20" s="125"/>
      <c r="K20" s="125"/>
      <c r="L20" s="125"/>
      <c r="M20" s="119"/>
      <c r="N20" s="119"/>
      <c r="O20" s="130"/>
      <c r="P20" s="131"/>
      <c r="Q20" s="132"/>
    </row>
    <row r="21" spans="1:21" ht="12.6" customHeight="1" x14ac:dyDescent="0.3">
      <c r="A21" s="119"/>
      <c r="B21" s="122"/>
      <c r="C21" s="122"/>
      <c r="D21" s="28" t="s">
        <v>120</v>
      </c>
      <c r="E21" s="28">
        <f>+E22+$R$21</f>
        <v>1150</v>
      </c>
      <c r="F21" s="28">
        <f>+F22+$S$21</f>
        <v>1370</v>
      </c>
      <c r="G21" s="28">
        <f>+G22+$T$21</f>
        <v>1700.0000000000002</v>
      </c>
      <c r="H21" s="28">
        <f t="shared" si="3"/>
        <v>2640</v>
      </c>
      <c r="I21" s="125"/>
      <c r="J21" s="125"/>
      <c r="K21" s="125"/>
      <c r="L21" s="125"/>
      <c r="M21" s="119"/>
      <c r="N21" s="119"/>
      <c r="O21" s="130"/>
      <c r="P21" s="131"/>
      <c r="Q21" s="132"/>
      <c r="R21">
        <v>50</v>
      </c>
      <c r="S21">
        <v>50</v>
      </c>
      <c r="T21">
        <v>50</v>
      </c>
      <c r="U21">
        <v>0</v>
      </c>
    </row>
    <row r="22" spans="1:21" ht="12.6" customHeight="1" x14ac:dyDescent="0.3">
      <c r="A22" s="120"/>
      <c r="B22" s="123"/>
      <c r="C22" s="123"/>
      <c r="D22" s="29" t="s">
        <v>121</v>
      </c>
      <c r="E22" s="29">
        <f>1000*1.1</f>
        <v>1100</v>
      </c>
      <c r="F22" s="29">
        <f>1200*1.1</f>
        <v>1320</v>
      </c>
      <c r="G22" s="29">
        <f>1500*1.1</f>
        <v>1650.0000000000002</v>
      </c>
      <c r="H22" s="29">
        <f>2400*1.1</f>
        <v>2640</v>
      </c>
      <c r="I22" s="126"/>
      <c r="J22" s="126"/>
      <c r="K22" s="126"/>
      <c r="L22" s="126"/>
      <c r="M22" s="120"/>
      <c r="N22" s="120"/>
      <c r="O22" s="133"/>
      <c r="P22" s="134"/>
      <c r="Q22" s="135"/>
    </row>
    <row r="23" spans="1:21" ht="12.6" customHeight="1" x14ac:dyDescent="0.3">
      <c r="A23" s="118">
        <v>3</v>
      </c>
      <c r="B23" s="121" t="s">
        <v>54</v>
      </c>
      <c r="C23" s="136" t="s">
        <v>51</v>
      </c>
      <c r="D23" s="27" t="s">
        <v>115</v>
      </c>
      <c r="E23" s="28">
        <f t="shared" ref="E23:E27" si="4">+E24+$R$28</f>
        <v>1015.0000000000001</v>
      </c>
      <c r="F23" s="28">
        <f t="shared" ref="F23:F27" si="5">+F24+$S$28</f>
        <v>1235</v>
      </c>
      <c r="G23" s="28">
        <f t="shared" ref="G23:G27" si="6">+G24+$T$28</f>
        <v>1455</v>
      </c>
      <c r="H23" s="27">
        <v>1925</v>
      </c>
      <c r="I23" s="124">
        <v>0.1</v>
      </c>
      <c r="J23" s="124"/>
      <c r="K23" s="124">
        <v>0.15</v>
      </c>
      <c r="L23" s="124">
        <v>0.1</v>
      </c>
      <c r="M23" s="118" t="s">
        <v>55</v>
      </c>
      <c r="N23" s="118" t="s">
        <v>44</v>
      </c>
      <c r="O23" s="127" t="s">
        <v>169</v>
      </c>
      <c r="P23" s="128"/>
      <c r="Q23" s="129"/>
    </row>
    <row r="24" spans="1:21" ht="12.6" customHeight="1" x14ac:dyDescent="0.3">
      <c r="A24" s="119"/>
      <c r="B24" s="122"/>
      <c r="C24" s="137"/>
      <c r="D24" s="28" t="s">
        <v>116</v>
      </c>
      <c r="E24" s="28">
        <f t="shared" si="4"/>
        <v>965.00000000000011</v>
      </c>
      <c r="F24" s="28">
        <f t="shared" si="5"/>
        <v>1185</v>
      </c>
      <c r="G24" s="28">
        <f t="shared" si="6"/>
        <v>1405</v>
      </c>
      <c r="H24" s="28">
        <f>+H23</f>
        <v>1925</v>
      </c>
      <c r="I24" s="125"/>
      <c r="J24" s="125"/>
      <c r="K24" s="125"/>
      <c r="L24" s="125"/>
      <c r="M24" s="119"/>
      <c r="N24" s="119"/>
      <c r="O24" s="130"/>
      <c r="P24" s="131"/>
      <c r="Q24" s="132"/>
    </row>
    <row r="25" spans="1:21" ht="12.6" customHeight="1" x14ac:dyDescent="0.3">
      <c r="A25" s="119"/>
      <c r="B25" s="122"/>
      <c r="C25" s="137"/>
      <c r="D25" s="28" t="s">
        <v>117</v>
      </c>
      <c r="E25" s="28">
        <f t="shared" si="4"/>
        <v>915.00000000000011</v>
      </c>
      <c r="F25" s="28">
        <f t="shared" si="5"/>
        <v>1135</v>
      </c>
      <c r="G25" s="28">
        <f t="shared" si="6"/>
        <v>1355</v>
      </c>
      <c r="H25" s="28">
        <f t="shared" ref="H25:H28" si="7">+H24</f>
        <v>1925</v>
      </c>
      <c r="I25" s="125"/>
      <c r="J25" s="125"/>
      <c r="K25" s="125"/>
      <c r="L25" s="125"/>
      <c r="M25" s="119"/>
      <c r="N25" s="119"/>
      <c r="O25" s="130"/>
      <c r="P25" s="131"/>
      <c r="Q25" s="132"/>
    </row>
    <row r="26" spans="1:21" ht="12.6" customHeight="1" x14ac:dyDescent="0.3">
      <c r="A26" s="119"/>
      <c r="B26" s="122"/>
      <c r="C26" s="137"/>
      <c r="D26" s="28" t="s">
        <v>118</v>
      </c>
      <c r="E26" s="28">
        <f t="shared" si="4"/>
        <v>865.00000000000011</v>
      </c>
      <c r="F26" s="28">
        <f t="shared" si="5"/>
        <v>1085</v>
      </c>
      <c r="G26" s="28">
        <f t="shared" si="6"/>
        <v>1305</v>
      </c>
      <c r="H26" s="28">
        <f t="shared" si="7"/>
        <v>1925</v>
      </c>
      <c r="I26" s="125"/>
      <c r="J26" s="125"/>
      <c r="K26" s="125"/>
      <c r="L26" s="125"/>
      <c r="M26" s="119"/>
      <c r="N26" s="119"/>
      <c r="O26" s="130"/>
      <c r="P26" s="131"/>
      <c r="Q26" s="132"/>
    </row>
    <row r="27" spans="1:21" ht="12.6" customHeight="1" x14ac:dyDescent="0.3">
      <c r="A27" s="119"/>
      <c r="B27" s="122"/>
      <c r="C27" s="137"/>
      <c r="D27" s="28" t="s">
        <v>119</v>
      </c>
      <c r="E27" s="28">
        <f t="shared" si="4"/>
        <v>815.00000000000011</v>
      </c>
      <c r="F27" s="28">
        <f t="shared" si="5"/>
        <v>1035</v>
      </c>
      <c r="G27" s="28">
        <f t="shared" si="6"/>
        <v>1255</v>
      </c>
      <c r="H27" s="28">
        <f t="shared" si="7"/>
        <v>1925</v>
      </c>
      <c r="I27" s="125"/>
      <c r="J27" s="125"/>
      <c r="K27" s="125"/>
      <c r="L27" s="125"/>
      <c r="M27" s="119"/>
      <c r="N27" s="119"/>
      <c r="O27" s="130"/>
      <c r="P27" s="131"/>
      <c r="Q27" s="132"/>
    </row>
    <row r="28" spans="1:21" ht="12.6" customHeight="1" x14ac:dyDescent="0.3">
      <c r="A28" s="119"/>
      <c r="B28" s="122"/>
      <c r="C28" s="137"/>
      <c r="D28" s="28" t="s">
        <v>120</v>
      </c>
      <c r="E28" s="28">
        <f>+E29+$R$28</f>
        <v>765.00000000000011</v>
      </c>
      <c r="F28" s="28">
        <f>+F29+$S$28</f>
        <v>985.00000000000011</v>
      </c>
      <c r="G28" s="28">
        <f>+G29+$T$28</f>
        <v>1205</v>
      </c>
      <c r="H28" s="28">
        <f t="shared" si="7"/>
        <v>1925</v>
      </c>
      <c r="I28" s="125"/>
      <c r="J28" s="125"/>
      <c r="K28" s="125"/>
      <c r="L28" s="125"/>
      <c r="M28" s="119"/>
      <c r="N28" s="119"/>
      <c r="O28" s="130"/>
      <c r="P28" s="131"/>
      <c r="Q28" s="132"/>
      <c r="R28">
        <v>50</v>
      </c>
      <c r="S28">
        <v>50</v>
      </c>
      <c r="T28">
        <v>50</v>
      </c>
      <c r="U28">
        <v>0</v>
      </c>
    </row>
    <row r="29" spans="1:21" ht="12.6" customHeight="1" x14ac:dyDescent="0.3">
      <c r="A29" s="120"/>
      <c r="B29" s="123"/>
      <c r="C29" s="138"/>
      <c r="D29" s="29" t="s">
        <v>121</v>
      </c>
      <c r="E29" s="29">
        <f>650*1.1</f>
        <v>715.00000000000011</v>
      </c>
      <c r="F29" s="29">
        <f>850*1.1</f>
        <v>935.00000000000011</v>
      </c>
      <c r="G29" s="29">
        <f>1050*1.1</f>
        <v>1155</v>
      </c>
      <c r="H29" s="29">
        <f>1750*1.1</f>
        <v>1925.0000000000002</v>
      </c>
      <c r="I29" s="126"/>
      <c r="J29" s="126"/>
      <c r="K29" s="126"/>
      <c r="L29" s="126"/>
      <c r="M29" s="120"/>
      <c r="N29" s="120"/>
      <c r="O29" s="133"/>
      <c r="P29" s="134"/>
      <c r="Q29" s="135"/>
    </row>
    <row r="30" spans="1:21" ht="12.6" customHeight="1" x14ac:dyDescent="0.3">
      <c r="A30" s="118">
        <v>4</v>
      </c>
      <c r="B30" s="121" t="s">
        <v>57</v>
      </c>
      <c r="C30" s="136" t="s">
        <v>58</v>
      </c>
      <c r="D30" s="27" t="s">
        <v>126</v>
      </c>
      <c r="E30" s="28">
        <f t="shared" ref="E30:E34" si="8">+E31+$R$35</f>
        <v>734.5</v>
      </c>
      <c r="F30" s="28">
        <f t="shared" ref="F30:F34" si="9">+F31+$S$35</f>
        <v>792</v>
      </c>
      <c r="G30" s="28">
        <f t="shared" ref="G30:G34" si="10">+G31+$T$35</f>
        <v>895.5</v>
      </c>
      <c r="H30" s="27">
        <v>1050</v>
      </c>
      <c r="I30" s="124">
        <v>0.1</v>
      </c>
      <c r="J30" s="124"/>
      <c r="K30" s="124">
        <v>0.15</v>
      </c>
      <c r="L30" s="124">
        <v>0.1</v>
      </c>
      <c r="M30" s="118" t="s">
        <v>55</v>
      </c>
      <c r="N30" s="118" t="s">
        <v>44</v>
      </c>
      <c r="O30" s="127" t="s">
        <v>170</v>
      </c>
      <c r="P30" s="128"/>
      <c r="Q30" s="129"/>
    </row>
    <row r="31" spans="1:21" ht="12.6" customHeight="1" x14ac:dyDescent="0.3">
      <c r="A31" s="119"/>
      <c r="B31" s="122"/>
      <c r="C31" s="137"/>
      <c r="D31" s="28" t="s">
        <v>116</v>
      </c>
      <c r="E31" s="28">
        <f t="shared" si="8"/>
        <v>694.5</v>
      </c>
      <c r="F31" s="28">
        <f t="shared" si="9"/>
        <v>752</v>
      </c>
      <c r="G31" s="28">
        <f t="shared" si="10"/>
        <v>855.5</v>
      </c>
      <c r="H31" s="28">
        <v>1050</v>
      </c>
      <c r="I31" s="125"/>
      <c r="J31" s="125"/>
      <c r="K31" s="125"/>
      <c r="L31" s="125"/>
      <c r="M31" s="119"/>
      <c r="N31" s="119"/>
      <c r="O31" s="130"/>
      <c r="P31" s="131"/>
      <c r="Q31" s="132"/>
    </row>
    <row r="32" spans="1:21" ht="12.6" customHeight="1" x14ac:dyDescent="0.3">
      <c r="A32" s="119"/>
      <c r="B32" s="122"/>
      <c r="C32" s="137"/>
      <c r="D32" s="28" t="s">
        <v>117</v>
      </c>
      <c r="E32" s="28">
        <f t="shared" si="8"/>
        <v>654.5</v>
      </c>
      <c r="F32" s="28">
        <f t="shared" si="9"/>
        <v>712</v>
      </c>
      <c r="G32" s="28">
        <f t="shared" si="10"/>
        <v>815.5</v>
      </c>
      <c r="H32" s="28">
        <v>1050</v>
      </c>
      <c r="I32" s="125"/>
      <c r="J32" s="125"/>
      <c r="K32" s="125"/>
      <c r="L32" s="125"/>
      <c r="M32" s="119"/>
      <c r="N32" s="119"/>
      <c r="O32" s="130"/>
      <c r="P32" s="131"/>
      <c r="Q32" s="132"/>
    </row>
    <row r="33" spans="1:21" ht="12.6" customHeight="1" x14ac:dyDescent="0.3">
      <c r="A33" s="119"/>
      <c r="B33" s="122"/>
      <c r="C33" s="137"/>
      <c r="D33" s="28" t="s">
        <v>118</v>
      </c>
      <c r="E33" s="28">
        <f t="shared" si="8"/>
        <v>614.5</v>
      </c>
      <c r="F33" s="28">
        <f t="shared" si="9"/>
        <v>672</v>
      </c>
      <c r="G33" s="28">
        <f t="shared" si="10"/>
        <v>775.5</v>
      </c>
      <c r="H33" s="28">
        <v>1050</v>
      </c>
      <c r="I33" s="125"/>
      <c r="J33" s="125"/>
      <c r="K33" s="125"/>
      <c r="L33" s="125"/>
      <c r="M33" s="119"/>
      <c r="N33" s="119"/>
      <c r="O33" s="130"/>
      <c r="P33" s="131"/>
      <c r="Q33" s="132"/>
    </row>
    <row r="34" spans="1:21" ht="12.6" customHeight="1" x14ac:dyDescent="0.3">
      <c r="A34" s="119"/>
      <c r="B34" s="122"/>
      <c r="C34" s="137"/>
      <c r="D34" s="28" t="s">
        <v>119</v>
      </c>
      <c r="E34" s="28">
        <f t="shared" si="8"/>
        <v>574.5</v>
      </c>
      <c r="F34" s="28">
        <f t="shared" si="9"/>
        <v>632</v>
      </c>
      <c r="G34" s="28">
        <f t="shared" si="10"/>
        <v>735.5</v>
      </c>
      <c r="H34" s="28">
        <v>1050</v>
      </c>
      <c r="I34" s="125"/>
      <c r="J34" s="125"/>
      <c r="K34" s="125"/>
      <c r="L34" s="125"/>
      <c r="M34" s="119"/>
      <c r="N34" s="119"/>
      <c r="O34" s="130"/>
      <c r="P34" s="131"/>
      <c r="Q34" s="132"/>
    </row>
    <row r="35" spans="1:21" ht="12.6" customHeight="1" x14ac:dyDescent="0.3">
      <c r="A35" s="119"/>
      <c r="B35" s="122"/>
      <c r="C35" s="137"/>
      <c r="D35" s="28" t="s">
        <v>120</v>
      </c>
      <c r="E35" s="28">
        <f>+E36+$R$35</f>
        <v>534.5</v>
      </c>
      <c r="F35" s="28">
        <f>+F36+$S$35</f>
        <v>592</v>
      </c>
      <c r="G35" s="28">
        <f>+G36+$T$35</f>
        <v>695.5</v>
      </c>
      <c r="H35" s="28">
        <v>1050</v>
      </c>
      <c r="I35" s="125"/>
      <c r="J35" s="125"/>
      <c r="K35" s="125"/>
      <c r="L35" s="125"/>
      <c r="M35" s="119"/>
      <c r="N35" s="119"/>
      <c r="O35" s="130"/>
      <c r="P35" s="131"/>
      <c r="Q35" s="132"/>
      <c r="R35">
        <v>40</v>
      </c>
      <c r="S35">
        <v>40</v>
      </c>
      <c r="T35">
        <v>40</v>
      </c>
      <c r="U35">
        <v>0</v>
      </c>
    </row>
    <row r="36" spans="1:21" ht="12.6" customHeight="1" x14ac:dyDescent="0.3">
      <c r="A36" s="120"/>
      <c r="B36" s="123"/>
      <c r="C36" s="138"/>
      <c r="D36" s="29" t="s">
        <v>121</v>
      </c>
      <c r="E36" s="29">
        <f>430*1.15</f>
        <v>494.49999999999994</v>
      </c>
      <c r="F36" s="29">
        <f>480*1.15</f>
        <v>552</v>
      </c>
      <c r="G36" s="29">
        <f>570*1.15</f>
        <v>655.5</v>
      </c>
      <c r="H36" s="29">
        <v>1050</v>
      </c>
      <c r="I36" s="126"/>
      <c r="J36" s="126"/>
      <c r="K36" s="126"/>
      <c r="L36" s="126"/>
      <c r="M36" s="120"/>
      <c r="N36" s="120"/>
      <c r="O36" s="133"/>
      <c r="P36" s="134"/>
      <c r="Q36" s="135"/>
    </row>
    <row r="37" spans="1:21" ht="12.6" customHeight="1" x14ac:dyDescent="0.3">
      <c r="A37" s="43" t="s">
        <v>69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21" ht="12.6" customHeight="1" x14ac:dyDescent="0.3">
      <c r="A38" s="16" t="s">
        <v>70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21" ht="12.6" customHeight="1" x14ac:dyDescent="0.3">
      <c r="A39" s="16" t="s">
        <v>234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21" ht="12.6" customHeight="1" x14ac:dyDescent="0.3">
      <c r="A40" s="16" t="s">
        <v>236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21" ht="12.6" customHeight="1" x14ac:dyDescent="0.3">
      <c r="A41" s="16" t="s">
        <v>73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21" ht="12.6" customHeight="1" x14ac:dyDescent="0.3">
      <c r="A42" s="16" t="s">
        <v>232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21" ht="12.6" customHeight="1" x14ac:dyDescent="0.3">
      <c r="A43" s="18" t="s">
        <v>75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21" ht="12.6" customHeight="1" x14ac:dyDescent="0.3">
      <c r="A44" s="18" t="s">
        <v>233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21" ht="163.5" customHeight="1" x14ac:dyDescent="0.3">
      <c r="A45" s="18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21" ht="97.5" customHeight="1" x14ac:dyDescent="0.3">
      <c r="A46" s="18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1:21" ht="166.5" customHeight="1" x14ac:dyDescent="0.3">
      <c r="A47" s="18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1:21" ht="11.7" customHeight="1" x14ac:dyDescent="0.3">
      <c r="A48" s="57"/>
      <c r="B48" s="58"/>
      <c r="C48" s="58"/>
      <c r="D48" s="58"/>
      <c r="E48" s="58"/>
      <c r="F48" s="58"/>
      <c r="G48" s="59"/>
      <c r="H48" s="17" t="s">
        <v>0</v>
      </c>
      <c r="I48" s="17" t="s">
        <v>1</v>
      </c>
      <c r="J48" s="17" t="s">
        <v>2</v>
      </c>
      <c r="K48" s="17" t="s">
        <v>3</v>
      </c>
      <c r="L48" s="17" t="s">
        <v>4</v>
      </c>
      <c r="M48" s="65"/>
      <c r="N48" s="66"/>
      <c r="O48" s="66"/>
      <c r="P48" s="66"/>
      <c r="Q48" s="67"/>
    </row>
    <row r="49" spans="1:21" ht="11.7" customHeight="1" x14ac:dyDescent="0.3">
      <c r="A49" s="60" t="s">
        <v>5</v>
      </c>
      <c r="B49" s="13"/>
      <c r="C49" s="13"/>
      <c r="D49" s="13"/>
      <c r="E49" s="13"/>
      <c r="F49" s="13"/>
      <c r="G49" s="61"/>
      <c r="H49" s="167" t="s">
        <v>127</v>
      </c>
      <c r="I49" s="7" t="s">
        <v>218</v>
      </c>
      <c r="J49" s="83" t="s">
        <v>216</v>
      </c>
      <c r="K49" s="5" t="s">
        <v>215</v>
      </c>
      <c r="L49" s="37" t="s">
        <v>192</v>
      </c>
      <c r="M49" s="68"/>
      <c r="Q49" s="69"/>
    </row>
    <row r="50" spans="1:21" ht="11.7" customHeight="1" x14ac:dyDescent="0.3">
      <c r="A50" s="60" t="s">
        <v>205</v>
      </c>
      <c r="B50" s="13"/>
      <c r="C50" s="13"/>
      <c r="D50" s="13"/>
      <c r="E50" s="13"/>
      <c r="F50" s="13"/>
      <c r="G50" s="61"/>
      <c r="H50" s="168"/>
      <c r="I50" s="7" t="s">
        <v>195</v>
      </c>
      <c r="J50" s="83" t="s">
        <v>219</v>
      </c>
      <c r="K50" s="7" t="s">
        <v>217</v>
      </c>
      <c r="L50" s="36" t="s">
        <v>201</v>
      </c>
      <c r="M50" s="68"/>
      <c r="Q50" s="69"/>
    </row>
    <row r="51" spans="1:21" ht="11.7" customHeight="1" x14ac:dyDescent="0.3">
      <c r="A51" s="60" t="s">
        <v>204</v>
      </c>
      <c r="B51" s="13"/>
      <c r="C51" s="13"/>
      <c r="D51" s="13"/>
      <c r="E51" s="13"/>
      <c r="F51" s="13"/>
      <c r="G51" s="61"/>
      <c r="H51" s="168"/>
      <c r="I51" s="7" t="s">
        <v>196</v>
      </c>
      <c r="J51" s="75" t="s">
        <v>220</v>
      </c>
      <c r="K51" s="7" t="s">
        <v>221</v>
      </c>
      <c r="L51" s="84"/>
      <c r="M51" s="68"/>
      <c r="Q51" s="69"/>
    </row>
    <row r="52" spans="1:21" ht="11.7" customHeight="1" x14ac:dyDescent="0.3">
      <c r="A52" s="60" t="s">
        <v>203</v>
      </c>
      <c r="B52" s="13"/>
      <c r="C52" s="13"/>
      <c r="D52" s="13"/>
      <c r="E52" s="13"/>
      <c r="F52" s="13"/>
      <c r="G52" s="61"/>
      <c r="H52" s="168"/>
      <c r="I52" s="7" t="s">
        <v>223</v>
      </c>
      <c r="J52" s="75" t="s">
        <v>222</v>
      </c>
      <c r="K52" s="7" t="s">
        <v>200</v>
      </c>
      <c r="L52" s="36"/>
      <c r="M52" s="68"/>
      <c r="Q52" s="69"/>
    </row>
    <row r="53" spans="1:21" ht="11.7" customHeight="1" x14ac:dyDescent="0.3">
      <c r="A53" s="87" t="s">
        <v>22</v>
      </c>
      <c r="B53" s="88"/>
      <c r="C53" s="88"/>
      <c r="D53" s="88"/>
      <c r="E53" s="88"/>
      <c r="F53" s="88"/>
      <c r="G53" s="89"/>
      <c r="H53" s="168"/>
      <c r="I53" s="9"/>
      <c r="J53" s="75" t="s">
        <v>197</v>
      </c>
      <c r="K53" s="9"/>
      <c r="L53" s="36" t="s">
        <v>212</v>
      </c>
      <c r="M53" s="68"/>
      <c r="Q53" s="69"/>
    </row>
    <row r="54" spans="1:21" ht="11.85" customHeight="1" x14ac:dyDescent="0.3">
      <c r="A54" s="60"/>
      <c r="B54" s="13"/>
      <c r="C54" s="13"/>
      <c r="D54" s="13"/>
      <c r="E54" s="13"/>
      <c r="F54" s="13"/>
      <c r="G54" s="61"/>
      <c r="H54" s="90" t="s">
        <v>20</v>
      </c>
      <c r="I54" s="93">
        <v>2</v>
      </c>
      <c r="J54" s="92">
        <v>3</v>
      </c>
      <c r="K54" s="92">
        <v>4</v>
      </c>
      <c r="L54" s="92" t="s">
        <v>21</v>
      </c>
      <c r="M54" s="68"/>
      <c r="Q54" s="69"/>
    </row>
    <row r="55" spans="1:21" ht="11.85" customHeight="1" x14ac:dyDescent="0.3">
      <c r="A55" s="87"/>
      <c r="B55" s="88"/>
      <c r="C55" s="88"/>
      <c r="D55" s="88"/>
      <c r="E55" s="88"/>
      <c r="F55" s="88"/>
      <c r="G55" s="89"/>
      <c r="H55" s="86"/>
      <c r="I55" s="93"/>
      <c r="J55" s="93"/>
      <c r="K55" s="93"/>
      <c r="L55" s="93"/>
      <c r="M55" s="68"/>
      <c r="N55" s="95" t="s">
        <v>210</v>
      </c>
      <c r="O55" s="95"/>
      <c r="P55" s="95"/>
      <c r="Q55" s="70"/>
    </row>
    <row r="56" spans="1:21" ht="11.85" customHeight="1" x14ac:dyDescent="0.3">
      <c r="A56" s="60"/>
      <c r="B56" s="13"/>
      <c r="C56" s="13"/>
      <c r="D56" s="13"/>
      <c r="E56" s="13"/>
      <c r="F56" s="13"/>
      <c r="G56" s="61"/>
      <c r="H56" s="86"/>
      <c r="I56" s="93"/>
      <c r="J56" s="93"/>
      <c r="K56" s="93"/>
      <c r="L56" s="93"/>
      <c r="M56" s="68"/>
      <c r="N56" s="96" t="s">
        <v>211</v>
      </c>
      <c r="O56" s="96"/>
      <c r="P56" s="96"/>
      <c r="Q56" s="71"/>
    </row>
    <row r="57" spans="1:21" ht="11.85" customHeight="1" x14ac:dyDescent="0.3">
      <c r="A57" s="62"/>
      <c r="B57" s="63"/>
      <c r="C57" s="63"/>
      <c r="D57" s="63"/>
      <c r="E57" s="63"/>
      <c r="F57" s="63"/>
      <c r="G57" s="64"/>
      <c r="H57" s="91"/>
      <c r="I57" s="94"/>
      <c r="J57" s="94"/>
      <c r="K57" s="94"/>
      <c r="L57" s="94"/>
      <c r="M57" s="72"/>
      <c r="N57" s="73"/>
      <c r="O57" s="73"/>
      <c r="P57" s="73"/>
      <c r="Q57" s="74"/>
    </row>
    <row r="58" spans="1:21" ht="11.85" customHeight="1" x14ac:dyDescent="0.3">
      <c r="A58" s="97" t="s">
        <v>25</v>
      </c>
      <c r="B58" s="97" t="s">
        <v>26</v>
      </c>
      <c r="C58" s="97" t="s">
        <v>27</v>
      </c>
      <c r="D58" s="100" t="s">
        <v>227</v>
      </c>
      <c r="E58" s="103" t="s">
        <v>0</v>
      </c>
      <c r="F58" s="104"/>
      <c r="G58" s="104"/>
      <c r="H58" s="105"/>
      <c r="I58" s="78" t="s">
        <v>29</v>
      </c>
      <c r="J58" s="79"/>
      <c r="K58" s="79"/>
      <c r="L58" s="80"/>
      <c r="M58" s="109" t="s">
        <v>30</v>
      </c>
      <c r="N58" s="110"/>
      <c r="O58" s="110"/>
      <c r="P58" s="110"/>
      <c r="Q58" s="111"/>
    </row>
    <row r="59" spans="1:21" ht="11.85" customHeight="1" x14ac:dyDescent="0.3">
      <c r="A59" s="98"/>
      <c r="B59" s="98"/>
      <c r="C59" s="98"/>
      <c r="D59" s="101"/>
      <c r="E59" s="106"/>
      <c r="F59" s="107"/>
      <c r="G59" s="107"/>
      <c r="H59" s="108"/>
      <c r="I59" s="81" t="s">
        <v>31</v>
      </c>
      <c r="J59" s="82"/>
      <c r="K59" s="42" t="s">
        <v>32</v>
      </c>
      <c r="L59" s="42" t="s">
        <v>33</v>
      </c>
      <c r="M59" s="112"/>
      <c r="N59" s="113"/>
      <c r="O59" s="113"/>
      <c r="P59" s="113"/>
      <c r="Q59" s="114"/>
    </row>
    <row r="60" spans="1:21" ht="40.950000000000003" customHeight="1" x14ac:dyDescent="0.3">
      <c r="A60" s="98"/>
      <c r="B60" s="98"/>
      <c r="C60" s="98"/>
      <c r="D60" s="101"/>
      <c r="E60" s="42" t="s">
        <v>1</v>
      </c>
      <c r="F60" s="42" t="s">
        <v>2</v>
      </c>
      <c r="G60" s="42" t="s">
        <v>3</v>
      </c>
      <c r="H60" s="50" t="s">
        <v>4</v>
      </c>
      <c r="I60" s="19" t="s">
        <v>76</v>
      </c>
      <c r="J60" s="19"/>
      <c r="K60" s="19" t="s">
        <v>35</v>
      </c>
      <c r="L60" s="19" t="s">
        <v>36</v>
      </c>
      <c r="M60" s="20" t="s">
        <v>37</v>
      </c>
      <c r="N60" s="20" t="s">
        <v>38</v>
      </c>
      <c r="O60" s="115" t="s">
        <v>39</v>
      </c>
      <c r="P60" s="116"/>
      <c r="Q60" s="117"/>
      <c r="R60" s="49" t="s">
        <v>1</v>
      </c>
      <c r="S60" s="49" t="s">
        <v>2</v>
      </c>
      <c r="T60" s="49" t="s">
        <v>3</v>
      </c>
      <c r="U60" s="49" t="s">
        <v>4</v>
      </c>
    </row>
    <row r="61" spans="1:21" ht="12.6" customHeight="1" x14ac:dyDescent="0.3">
      <c r="A61" s="118">
        <v>6</v>
      </c>
      <c r="B61" s="121" t="s">
        <v>62</v>
      </c>
      <c r="C61" s="136" t="s">
        <v>51</v>
      </c>
      <c r="D61" s="27" t="s">
        <v>117</v>
      </c>
      <c r="E61" s="28">
        <f t="shared" ref="E61:E63" si="11">+E62+$R$64</f>
        <v>413</v>
      </c>
      <c r="F61" s="28">
        <f t="shared" ref="F61:F63" si="12">+F62+$S$64</f>
        <v>506.5</v>
      </c>
      <c r="G61" s="28">
        <f t="shared" ref="G61:G63" si="13">+G62+$T$64</f>
        <v>666</v>
      </c>
      <c r="H61" s="27">
        <v>720</v>
      </c>
      <c r="I61" s="124">
        <v>0.1</v>
      </c>
      <c r="J61" s="124"/>
      <c r="K61" s="124">
        <v>0.15</v>
      </c>
      <c r="L61" s="124">
        <v>0.1</v>
      </c>
      <c r="M61" s="118" t="s">
        <v>55</v>
      </c>
      <c r="N61" s="118" t="s">
        <v>44</v>
      </c>
      <c r="O61" s="139" t="s">
        <v>165</v>
      </c>
      <c r="P61" s="140"/>
      <c r="Q61" s="141"/>
    </row>
    <row r="62" spans="1:21" ht="12.6" customHeight="1" x14ac:dyDescent="0.3">
      <c r="A62" s="119"/>
      <c r="B62" s="122"/>
      <c r="C62" s="137"/>
      <c r="D62" s="28" t="s">
        <v>118</v>
      </c>
      <c r="E62" s="28">
        <f t="shared" si="11"/>
        <v>373</v>
      </c>
      <c r="F62" s="28">
        <f t="shared" si="12"/>
        <v>466.5</v>
      </c>
      <c r="G62" s="28">
        <f t="shared" si="13"/>
        <v>626</v>
      </c>
      <c r="H62" s="28">
        <v>720</v>
      </c>
      <c r="I62" s="125"/>
      <c r="J62" s="125"/>
      <c r="K62" s="125"/>
      <c r="L62" s="125"/>
      <c r="M62" s="119"/>
      <c r="N62" s="119"/>
      <c r="O62" s="142"/>
      <c r="P62" s="143"/>
      <c r="Q62" s="144"/>
    </row>
    <row r="63" spans="1:21" ht="12.6" customHeight="1" x14ac:dyDescent="0.3">
      <c r="A63" s="119"/>
      <c r="B63" s="122"/>
      <c r="C63" s="137"/>
      <c r="D63" s="28" t="s">
        <v>119</v>
      </c>
      <c r="E63" s="28">
        <f t="shared" si="11"/>
        <v>333</v>
      </c>
      <c r="F63" s="28">
        <f t="shared" si="12"/>
        <v>426.5</v>
      </c>
      <c r="G63" s="28">
        <f t="shared" si="13"/>
        <v>586</v>
      </c>
      <c r="H63" s="28">
        <v>720</v>
      </c>
      <c r="I63" s="125"/>
      <c r="J63" s="125"/>
      <c r="K63" s="125"/>
      <c r="L63" s="125"/>
      <c r="M63" s="119"/>
      <c r="N63" s="119"/>
      <c r="O63" s="142"/>
      <c r="P63" s="143"/>
      <c r="Q63" s="144"/>
    </row>
    <row r="64" spans="1:21" ht="12.6" customHeight="1" x14ac:dyDescent="0.3">
      <c r="A64" s="119"/>
      <c r="B64" s="122"/>
      <c r="C64" s="137"/>
      <c r="D64" s="28" t="s">
        <v>120</v>
      </c>
      <c r="E64" s="28">
        <f>+E65+$R$64</f>
        <v>293</v>
      </c>
      <c r="F64" s="28">
        <f>+F65+$S$64</f>
        <v>386.5</v>
      </c>
      <c r="G64" s="28">
        <f>+G65+$T$64</f>
        <v>546</v>
      </c>
      <c r="H64" s="28">
        <v>720</v>
      </c>
      <c r="I64" s="119"/>
      <c r="J64" s="119"/>
      <c r="K64" s="119"/>
      <c r="L64" s="125"/>
      <c r="M64" s="119"/>
      <c r="N64" s="119"/>
      <c r="O64" s="142"/>
      <c r="P64" s="143"/>
      <c r="Q64" s="144"/>
      <c r="R64">
        <v>40</v>
      </c>
      <c r="S64">
        <v>40</v>
      </c>
      <c r="T64">
        <v>40</v>
      </c>
      <c r="U64">
        <v>0</v>
      </c>
    </row>
    <row r="65" spans="1:21" ht="12.6" customHeight="1" x14ac:dyDescent="0.3">
      <c r="A65" s="120"/>
      <c r="B65" s="123"/>
      <c r="C65" s="138"/>
      <c r="D65" s="29" t="s">
        <v>121</v>
      </c>
      <c r="E65" s="29">
        <f>230*1.1</f>
        <v>253.00000000000003</v>
      </c>
      <c r="F65" s="29">
        <f>315*1.1</f>
        <v>346.5</v>
      </c>
      <c r="G65" s="29">
        <f>460*1.1</f>
        <v>506.00000000000006</v>
      </c>
      <c r="H65" s="29">
        <v>720</v>
      </c>
      <c r="I65" s="120"/>
      <c r="J65" s="120"/>
      <c r="K65" s="120"/>
      <c r="L65" s="126"/>
      <c r="M65" s="120"/>
      <c r="N65" s="120"/>
      <c r="O65" s="145"/>
      <c r="P65" s="146"/>
      <c r="Q65" s="147"/>
    </row>
    <row r="66" spans="1:21" ht="12.6" hidden="1" customHeight="1" x14ac:dyDescent="0.3">
      <c r="A66" s="118">
        <v>7</v>
      </c>
      <c r="B66" s="121" t="s">
        <v>160</v>
      </c>
      <c r="C66" s="136" t="s">
        <v>161</v>
      </c>
      <c r="D66" s="28" t="s">
        <v>117</v>
      </c>
      <c r="E66" s="28">
        <v>1020</v>
      </c>
      <c r="F66" s="52">
        <v>1150</v>
      </c>
      <c r="G66" s="55">
        <v>1280</v>
      </c>
      <c r="H66" s="27">
        <v>2300</v>
      </c>
      <c r="I66" s="124">
        <v>0.1</v>
      </c>
      <c r="J66" s="124">
        <v>0.05</v>
      </c>
      <c r="K66" s="124">
        <v>0.15</v>
      </c>
      <c r="L66" s="124">
        <v>0.1</v>
      </c>
      <c r="M66" s="118" t="s">
        <v>43</v>
      </c>
      <c r="N66" s="118" t="s">
        <v>79</v>
      </c>
      <c r="O66" s="127" t="s">
        <v>168</v>
      </c>
      <c r="P66" s="128"/>
      <c r="Q66" s="129"/>
    </row>
    <row r="67" spans="1:21" ht="12.6" hidden="1" customHeight="1" x14ac:dyDescent="0.3">
      <c r="A67" s="119"/>
      <c r="B67" s="122"/>
      <c r="C67" s="137"/>
      <c r="D67" s="28" t="s">
        <v>118</v>
      </c>
      <c r="E67" s="28">
        <v>995</v>
      </c>
      <c r="F67" s="52">
        <v>1100</v>
      </c>
      <c r="G67" s="55">
        <v>1205</v>
      </c>
      <c r="H67" s="28">
        <v>2300</v>
      </c>
      <c r="I67" s="125"/>
      <c r="J67" s="125"/>
      <c r="K67" s="125"/>
      <c r="L67" s="125"/>
      <c r="M67" s="119"/>
      <c r="N67" s="119"/>
      <c r="O67" s="130"/>
      <c r="P67" s="131"/>
      <c r="Q67" s="132"/>
    </row>
    <row r="68" spans="1:21" ht="12.6" hidden="1" customHeight="1" x14ac:dyDescent="0.3">
      <c r="A68" s="119"/>
      <c r="B68" s="122"/>
      <c r="C68" s="137"/>
      <c r="D68" s="28" t="s">
        <v>119</v>
      </c>
      <c r="E68" s="28">
        <v>970</v>
      </c>
      <c r="F68" s="52">
        <v>1050</v>
      </c>
      <c r="G68" s="55">
        <v>1130</v>
      </c>
      <c r="H68" s="28">
        <v>2300</v>
      </c>
      <c r="I68" s="125"/>
      <c r="J68" s="125"/>
      <c r="K68" s="125"/>
      <c r="L68" s="125"/>
      <c r="M68" s="119"/>
      <c r="N68" s="119"/>
      <c r="O68" s="130"/>
      <c r="P68" s="131"/>
      <c r="Q68" s="132"/>
    </row>
    <row r="69" spans="1:21" ht="12.6" hidden="1" customHeight="1" x14ac:dyDescent="0.3">
      <c r="A69" s="119"/>
      <c r="B69" s="122"/>
      <c r="C69" s="137"/>
      <c r="D69" s="28" t="s">
        <v>120</v>
      </c>
      <c r="E69" s="28">
        <v>945</v>
      </c>
      <c r="F69" s="52">
        <v>1000</v>
      </c>
      <c r="G69" s="55">
        <v>1055</v>
      </c>
      <c r="H69" s="28">
        <v>2300</v>
      </c>
      <c r="I69" s="125"/>
      <c r="J69" s="125"/>
      <c r="K69" s="125"/>
      <c r="L69" s="125"/>
      <c r="M69" s="119"/>
      <c r="N69" s="119"/>
      <c r="O69" s="130"/>
      <c r="P69" s="131"/>
      <c r="Q69" s="132"/>
    </row>
    <row r="70" spans="1:21" ht="12.6" hidden="1" customHeight="1" x14ac:dyDescent="0.3">
      <c r="A70" s="120"/>
      <c r="B70" s="123"/>
      <c r="C70" s="138"/>
      <c r="D70" s="28" t="s">
        <v>121</v>
      </c>
      <c r="E70" s="30">
        <v>920</v>
      </c>
      <c r="F70" s="54">
        <v>950</v>
      </c>
      <c r="G70" s="56">
        <v>980</v>
      </c>
      <c r="H70" s="29">
        <v>2300</v>
      </c>
      <c r="I70" s="126"/>
      <c r="J70" s="126"/>
      <c r="K70" s="126"/>
      <c r="L70" s="126"/>
      <c r="M70" s="120"/>
      <c r="N70" s="120"/>
      <c r="O70" s="133"/>
      <c r="P70" s="134"/>
      <c r="Q70" s="135"/>
    </row>
    <row r="71" spans="1:21" ht="12.6" hidden="1" customHeight="1" x14ac:dyDescent="0.3">
      <c r="A71" s="118">
        <v>8</v>
      </c>
      <c r="B71" s="121" t="s">
        <v>64</v>
      </c>
      <c r="C71" s="121" t="s">
        <v>51</v>
      </c>
      <c r="D71" s="27" t="s">
        <v>117</v>
      </c>
      <c r="E71" s="28">
        <f t="shared" ref="E71:E73" si="14">+E72+$R$74</f>
        <v>570</v>
      </c>
      <c r="F71" s="28">
        <f t="shared" ref="F71:F73" si="15">+F72+$S$74</f>
        <v>620</v>
      </c>
      <c r="G71" s="28">
        <f t="shared" ref="G71:G73" si="16">+G72+$T$74</f>
        <v>700</v>
      </c>
      <c r="H71" s="27">
        <v>890</v>
      </c>
      <c r="I71" s="124">
        <v>0.1</v>
      </c>
      <c r="J71" s="118"/>
      <c r="K71" s="124">
        <v>0.15</v>
      </c>
      <c r="L71" s="124">
        <v>0.1</v>
      </c>
      <c r="M71" s="118" t="s">
        <v>55</v>
      </c>
      <c r="N71" s="118" t="s">
        <v>44</v>
      </c>
      <c r="O71" s="127" t="s">
        <v>65</v>
      </c>
      <c r="P71" s="128"/>
      <c r="Q71" s="129"/>
    </row>
    <row r="72" spans="1:21" ht="12.6" hidden="1" customHeight="1" x14ac:dyDescent="0.3">
      <c r="A72" s="119"/>
      <c r="B72" s="122"/>
      <c r="C72" s="122"/>
      <c r="D72" s="28" t="s">
        <v>118</v>
      </c>
      <c r="E72" s="28">
        <f t="shared" si="14"/>
        <v>530</v>
      </c>
      <c r="F72" s="28">
        <f t="shared" si="15"/>
        <v>580</v>
      </c>
      <c r="G72" s="28">
        <f t="shared" si="16"/>
        <v>660</v>
      </c>
      <c r="H72" s="28">
        <v>890</v>
      </c>
      <c r="I72" s="125"/>
      <c r="J72" s="119"/>
      <c r="K72" s="125"/>
      <c r="L72" s="125"/>
      <c r="M72" s="119"/>
      <c r="N72" s="119"/>
      <c r="O72" s="130"/>
      <c r="P72" s="131"/>
      <c r="Q72" s="132"/>
    </row>
    <row r="73" spans="1:21" ht="12.6" hidden="1" customHeight="1" x14ac:dyDescent="0.3">
      <c r="A73" s="119"/>
      <c r="B73" s="122"/>
      <c r="C73" s="122"/>
      <c r="D73" s="28" t="s">
        <v>119</v>
      </c>
      <c r="E73" s="28">
        <f t="shared" si="14"/>
        <v>490</v>
      </c>
      <c r="F73" s="28">
        <f t="shared" si="15"/>
        <v>540</v>
      </c>
      <c r="G73" s="28">
        <f t="shared" si="16"/>
        <v>620</v>
      </c>
      <c r="H73" s="28">
        <v>890</v>
      </c>
      <c r="I73" s="125"/>
      <c r="J73" s="119"/>
      <c r="K73" s="125"/>
      <c r="L73" s="125"/>
      <c r="M73" s="119"/>
      <c r="N73" s="119"/>
      <c r="O73" s="130"/>
      <c r="P73" s="131"/>
      <c r="Q73" s="132"/>
    </row>
    <row r="74" spans="1:21" ht="12.6" hidden="1" customHeight="1" x14ac:dyDescent="0.3">
      <c r="A74" s="119"/>
      <c r="B74" s="122"/>
      <c r="C74" s="122"/>
      <c r="D74" s="28" t="s">
        <v>120</v>
      </c>
      <c r="E74" s="28">
        <f>+E75+$R$74</f>
        <v>450</v>
      </c>
      <c r="F74" s="28">
        <f>+F75+$S$74</f>
        <v>500</v>
      </c>
      <c r="G74" s="28">
        <f>+G75+$T$74</f>
        <v>580</v>
      </c>
      <c r="H74" s="28">
        <v>890</v>
      </c>
      <c r="I74" s="119"/>
      <c r="J74" s="119"/>
      <c r="K74" s="119"/>
      <c r="L74" s="125"/>
      <c r="M74" s="119"/>
      <c r="N74" s="119"/>
      <c r="O74" s="130"/>
      <c r="P74" s="131"/>
      <c r="Q74" s="132"/>
      <c r="R74">
        <v>40</v>
      </c>
      <c r="S74">
        <v>40</v>
      </c>
      <c r="T74">
        <v>40</v>
      </c>
      <c r="U74">
        <v>0</v>
      </c>
    </row>
    <row r="75" spans="1:21" ht="12.6" hidden="1" customHeight="1" x14ac:dyDescent="0.3">
      <c r="A75" s="120"/>
      <c r="B75" s="123"/>
      <c r="C75" s="123"/>
      <c r="D75" s="29" t="s">
        <v>121</v>
      </c>
      <c r="E75" s="29">
        <v>410</v>
      </c>
      <c r="F75" s="29">
        <v>460</v>
      </c>
      <c r="G75" s="29">
        <v>540</v>
      </c>
      <c r="H75" s="29">
        <v>890</v>
      </c>
      <c r="I75" s="120"/>
      <c r="J75" s="120"/>
      <c r="K75" s="120"/>
      <c r="L75" s="126"/>
      <c r="M75" s="120"/>
      <c r="N75" s="120"/>
      <c r="O75" s="133"/>
      <c r="P75" s="134"/>
      <c r="Q75" s="135"/>
    </row>
    <row r="76" spans="1:21" ht="12.6" customHeight="1" x14ac:dyDescent="0.3">
      <c r="A76" s="118">
        <v>9</v>
      </c>
      <c r="B76" s="121" t="s">
        <v>66</v>
      </c>
      <c r="C76" s="121" t="s">
        <v>67</v>
      </c>
      <c r="D76" s="27" t="s">
        <v>117</v>
      </c>
      <c r="E76" s="28">
        <f t="shared" ref="E76:E78" si="17">+E77+$R$79</f>
        <v>1290</v>
      </c>
      <c r="F76" s="28">
        <f t="shared" ref="F76:F78" si="18">+F77+$S$79</f>
        <v>1455</v>
      </c>
      <c r="G76" s="28">
        <f t="shared" ref="G76:G78" si="19">+G77+$T$79</f>
        <v>1840.0000000000002</v>
      </c>
      <c r="H76" s="27">
        <v>2250</v>
      </c>
      <c r="I76" s="124">
        <v>0.1</v>
      </c>
      <c r="J76" s="118"/>
      <c r="K76" s="124">
        <v>0.15</v>
      </c>
      <c r="L76" s="124">
        <v>0.1</v>
      </c>
      <c r="M76" s="118" t="s">
        <v>43</v>
      </c>
      <c r="N76" s="118" t="s">
        <v>44</v>
      </c>
      <c r="O76" s="127" t="s">
        <v>207</v>
      </c>
      <c r="P76" s="128"/>
      <c r="Q76" s="129"/>
    </row>
    <row r="77" spans="1:21" ht="12.6" customHeight="1" x14ac:dyDescent="0.3">
      <c r="A77" s="119"/>
      <c r="B77" s="122"/>
      <c r="C77" s="122"/>
      <c r="D77" s="28" t="s">
        <v>118</v>
      </c>
      <c r="E77" s="28">
        <f t="shared" si="17"/>
        <v>1215</v>
      </c>
      <c r="F77" s="28">
        <f t="shared" si="18"/>
        <v>1380</v>
      </c>
      <c r="G77" s="28">
        <f t="shared" si="19"/>
        <v>1765.0000000000002</v>
      </c>
      <c r="H77" s="28">
        <v>2250</v>
      </c>
      <c r="I77" s="125"/>
      <c r="J77" s="119"/>
      <c r="K77" s="125"/>
      <c r="L77" s="125"/>
      <c r="M77" s="119"/>
      <c r="N77" s="119"/>
      <c r="O77" s="130"/>
      <c r="P77" s="131"/>
      <c r="Q77" s="132"/>
    </row>
    <row r="78" spans="1:21" ht="12.6" customHeight="1" x14ac:dyDescent="0.3">
      <c r="A78" s="119"/>
      <c r="B78" s="122"/>
      <c r="C78" s="122"/>
      <c r="D78" s="28" t="s">
        <v>119</v>
      </c>
      <c r="E78" s="28">
        <f t="shared" si="17"/>
        <v>1140</v>
      </c>
      <c r="F78" s="28">
        <f t="shared" si="18"/>
        <v>1305</v>
      </c>
      <c r="G78" s="28">
        <f t="shared" si="19"/>
        <v>1690.0000000000002</v>
      </c>
      <c r="H78" s="28">
        <v>2250</v>
      </c>
      <c r="I78" s="125"/>
      <c r="J78" s="119"/>
      <c r="K78" s="125"/>
      <c r="L78" s="125"/>
      <c r="M78" s="119"/>
      <c r="N78" s="119"/>
      <c r="O78" s="130"/>
      <c r="P78" s="131"/>
      <c r="Q78" s="132"/>
    </row>
    <row r="79" spans="1:21" ht="12.6" customHeight="1" x14ac:dyDescent="0.3">
      <c r="A79" s="119"/>
      <c r="B79" s="122"/>
      <c r="C79" s="122"/>
      <c r="D79" s="28" t="s">
        <v>120</v>
      </c>
      <c r="E79" s="28">
        <f>+E80+$R$79</f>
        <v>1065</v>
      </c>
      <c r="F79" s="28">
        <f>+F80+$S$79</f>
        <v>1230</v>
      </c>
      <c r="G79" s="28">
        <f>+G80+$T$79</f>
        <v>1615.0000000000002</v>
      </c>
      <c r="H79" s="28">
        <v>2250</v>
      </c>
      <c r="I79" s="119"/>
      <c r="J79" s="119"/>
      <c r="K79" s="119"/>
      <c r="L79" s="125"/>
      <c r="M79" s="119"/>
      <c r="N79" s="119"/>
      <c r="O79" s="130"/>
      <c r="P79" s="131"/>
      <c r="Q79" s="132"/>
      <c r="R79">
        <v>75</v>
      </c>
      <c r="S79">
        <v>75</v>
      </c>
      <c r="T79">
        <v>75</v>
      </c>
      <c r="U79">
        <v>0</v>
      </c>
    </row>
    <row r="80" spans="1:21" ht="12.6" customHeight="1" x14ac:dyDescent="0.3">
      <c r="A80" s="120"/>
      <c r="B80" s="123"/>
      <c r="C80" s="123"/>
      <c r="D80" s="29" t="s">
        <v>121</v>
      </c>
      <c r="E80" s="29">
        <f>900*1.1</f>
        <v>990.00000000000011</v>
      </c>
      <c r="F80" s="29">
        <f>1050*1.1</f>
        <v>1155</v>
      </c>
      <c r="G80" s="29">
        <f>1400*1.1</f>
        <v>1540.0000000000002</v>
      </c>
      <c r="H80" s="29">
        <v>2250</v>
      </c>
      <c r="I80" s="120"/>
      <c r="J80" s="120"/>
      <c r="K80" s="120"/>
      <c r="L80" s="126"/>
      <c r="M80" s="120"/>
      <c r="N80" s="120"/>
      <c r="O80" s="133"/>
      <c r="P80" s="134"/>
      <c r="Q80" s="135"/>
    </row>
    <row r="81" spans="1:21" ht="12.6" customHeight="1" x14ac:dyDescent="0.3">
      <c r="A81" s="118">
        <v>10</v>
      </c>
      <c r="B81" s="121" t="s">
        <v>77</v>
      </c>
      <c r="C81" s="121" t="s">
        <v>78</v>
      </c>
      <c r="D81" s="27" t="s">
        <v>117</v>
      </c>
      <c r="E81" s="28">
        <f t="shared" ref="E81:E83" si="20">+E82+$R$79</f>
        <v>1290</v>
      </c>
      <c r="F81" s="28">
        <f t="shared" ref="F81:F83" si="21">+F82+$S$79</f>
        <v>1455</v>
      </c>
      <c r="G81" s="28">
        <f t="shared" ref="G81:G83" si="22">+G82+$T$79</f>
        <v>1840.0000000000002</v>
      </c>
      <c r="H81" s="27">
        <v>2250</v>
      </c>
      <c r="I81" s="124">
        <v>0.1</v>
      </c>
      <c r="J81" s="118"/>
      <c r="K81" s="124">
        <v>0.15</v>
      </c>
      <c r="L81" s="124">
        <v>0.1</v>
      </c>
      <c r="M81" s="118" t="s">
        <v>43</v>
      </c>
      <c r="N81" s="118" t="s">
        <v>79</v>
      </c>
      <c r="O81" s="127" t="s">
        <v>207</v>
      </c>
      <c r="P81" s="128"/>
      <c r="Q81" s="129"/>
    </row>
    <row r="82" spans="1:21" ht="12.6" customHeight="1" x14ac:dyDescent="0.3">
      <c r="A82" s="119"/>
      <c r="B82" s="122"/>
      <c r="C82" s="122"/>
      <c r="D82" s="28" t="s">
        <v>118</v>
      </c>
      <c r="E82" s="28">
        <f t="shared" si="20"/>
        <v>1215</v>
      </c>
      <c r="F82" s="28">
        <f t="shared" si="21"/>
        <v>1380</v>
      </c>
      <c r="G82" s="28">
        <f t="shared" si="22"/>
        <v>1765.0000000000002</v>
      </c>
      <c r="H82" s="28">
        <v>2250</v>
      </c>
      <c r="I82" s="125"/>
      <c r="J82" s="119"/>
      <c r="K82" s="125"/>
      <c r="L82" s="125"/>
      <c r="M82" s="119"/>
      <c r="N82" s="119"/>
      <c r="O82" s="130"/>
      <c r="P82" s="131"/>
      <c r="Q82" s="132"/>
    </row>
    <row r="83" spans="1:21" ht="12.6" customHeight="1" x14ac:dyDescent="0.3">
      <c r="A83" s="119"/>
      <c r="B83" s="122"/>
      <c r="C83" s="122"/>
      <c r="D83" s="28" t="s">
        <v>119</v>
      </c>
      <c r="E83" s="28">
        <f t="shared" si="20"/>
        <v>1140</v>
      </c>
      <c r="F83" s="28">
        <f t="shared" si="21"/>
        <v>1305</v>
      </c>
      <c r="G83" s="28">
        <f t="shared" si="22"/>
        <v>1690.0000000000002</v>
      </c>
      <c r="H83" s="28">
        <v>2250</v>
      </c>
      <c r="I83" s="125"/>
      <c r="J83" s="119"/>
      <c r="K83" s="125"/>
      <c r="L83" s="125"/>
      <c r="M83" s="119"/>
      <c r="N83" s="119"/>
      <c r="O83" s="130"/>
      <c r="P83" s="131"/>
      <c r="Q83" s="132"/>
    </row>
    <row r="84" spans="1:21" ht="12.6" customHeight="1" x14ac:dyDescent="0.3">
      <c r="A84" s="119"/>
      <c r="B84" s="122"/>
      <c r="C84" s="122"/>
      <c r="D84" s="28" t="s">
        <v>120</v>
      </c>
      <c r="E84" s="28">
        <f>+E85+$R$79</f>
        <v>1065</v>
      </c>
      <c r="F84" s="28">
        <f>+F85+$S$79</f>
        <v>1230</v>
      </c>
      <c r="G84" s="28">
        <f>+G85+$T$79</f>
        <v>1615.0000000000002</v>
      </c>
      <c r="H84" s="28">
        <v>2250</v>
      </c>
      <c r="I84" s="125"/>
      <c r="J84" s="119"/>
      <c r="K84" s="125"/>
      <c r="L84" s="125"/>
      <c r="M84" s="119"/>
      <c r="N84" s="119"/>
      <c r="O84" s="130"/>
      <c r="P84" s="131"/>
      <c r="Q84" s="132"/>
      <c r="R84">
        <v>75</v>
      </c>
      <c r="S84">
        <v>75</v>
      </c>
      <c r="T84">
        <v>75</v>
      </c>
      <c r="U84">
        <v>0</v>
      </c>
    </row>
    <row r="85" spans="1:21" ht="12.6" customHeight="1" x14ac:dyDescent="0.3">
      <c r="A85" s="120"/>
      <c r="B85" s="123"/>
      <c r="C85" s="123"/>
      <c r="D85" s="29" t="s">
        <v>121</v>
      </c>
      <c r="E85" s="29">
        <f>900*1.1</f>
        <v>990.00000000000011</v>
      </c>
      <c r="F85" s="29">
        <f>1050*1.1</f>
        <v>1155</v>
      </c>
      <c r="G85" s="29">
        <f>1400*1.1</f>
        <v>1540.0000000000002</v>
      </c>
      <c r="H85" s="29">
        <v>2250</v>
      </c>
      <c r="I85" s="126"/>
      <c r="J85" s="120"/>
      <c r="K85" s="126"/>
      <c r="L85" s="126"/>
      <c r="M85" s="120"/>
      <c r="N85" s="120"/>
      <c r="O85" s="133"/>
      <c r="P85" s="134"/>
      <c r="Q85" s="135"/>
    </row>
    <row r="86" spans="1:21" ht="12.6" customHeight="1" x14ac:dyDescent="0.3">
      <c r="A86" s="119">
        <v>11</v>
      </c>
      <c r="B86" s="122" t="s">
        <v>81</v>
      </c>
      <c r="C86" s="122" t="s">
        <v>67</v>
      </c>
      <c r="D86" s="28" t="s">
        <v>117</v>
      </c>
      <c r="E86" s="28">
        <f t="shared" ref="E86:E88" si="23">+E87+$R$89</f>
        <v>1180</v>
      </c>
      <c r="F86" s="28">
        <f t="shared" ref="F86:F88" si="24">+F87+$S$89</f>
        <v>1290</v>
      </c>
      <c r="G86" s="28">
        <f t="shared" ref="G86:G88" si="25">+G87+$T$89</f>
        <v>1675</v>
      </c>
      <c r="H86" s="28">
        <v>2000</v>
      </c>
      <c r="I86" s="125">
        <v>0.1</v>
      </c>
      <c r="J86" s="164"/>
      <c r="K86" s="125">
        <v>0.15</v>
      </c>
      <c r="L86" s="125">
        <v>0.1</v>
      </c>
      <c r="M86" s="119" t="s">
        <v>43</v>
      </c>
      <c r="N86" s="119" t="s">
        <v>79</v>
      </c>
      <c r="O86" s="127" t="s">
        <v>207</v>
      </c>
      <c r="P86" s="128"/>
      <c r="Q86" s="129"/>
    </row>
    <row r="87" spans="1:21" ht="12.6" customHeight="1" x14ac:dyDescent="0.3">
      <c r="A87" s="119"/>
      <c r="B87" s="122"/>
      <c r="C87" s="122"/>
      <c r="D87" s="28" t="s">
        <v>118</v>
      </c>
      <c r="E87" s="28">
        <f t="shared" si="23"/>
        <v>1105</v>
      </c>
      <c r="F87" s="28">
        <f t="shared" si="24"/>
        <v>1215</v>
      </c>
      <c r="G87" s="28">
        <f t="shared" si="25"/>
        <v>1600</v>
      </c>
      <c r="H87" s="28">
        <v>2000</v>
      </c>
      <c r="I87" s="125"/>
      <c r="J87" s="164"/>
      <c r="K87" s="125"/>
      <c r="L87" s="125"/>
      <c r="M87" s="119"/>
      <c r="N87" s="119"/>
      <c r="O87" s="130"/>
      <c r="P87" s="131"/>
      <c r="Q87" s="132"/>
    </row>
    <row r="88" spans="1:21" ht="12.6" customHeight="1" x14ac:dyDescent="0.3">
      <c r="A88" s="119"/>
      <c r="B88" s="122"/>
      <c r="C88" s="122"/>
      <c r="D88" s="28" t="s">
        <v>119</v>
      </c>
      <c r="E88" s="28">
        <f t="shared" si="23"/>
        <v>1030</v>
      </c>
      <c r="F88" s="28">
        <f t="shared" si="24"/>
        <v>1140</v>
      </c>
      <c r="G88" s="28">
        <f t="shared" si="25"/>
        <v>1525</v>
      </c>
      <c r="H88" s="28">
        <v>2000</v>
      </c>
      <c r="I88" s="125"/>
      <c r="J88" s="164"/>
      <c r="K88" s="125"/>
      <c r="L88" s="125"/>
      <c r="M88" s="119"/>
      <c r="N88" s="119"/>
      <c r="O88" s="130"/>
      <c r="P88" s="131"/>
      <c r="Q88" s="132"/>
    </row>
    <row r="89" spans="1:21" ht="12.6" customHeight="1" x14ac:dyDescent="0.3">
      <c r="A89" s="119"/>
      <c r="B89" s="122"/>
      <c r="C89" s="122"/>
      <c r="D89" s="28" t="s">
        <v>120</v>
      </c>
      <c r="E89" s="28">
        <f>+E90+$R$89</f>
        <v>955.00000000000011</v>
      </c>
      <c r="F89" s="28">
        <f>+F90+$S$89</f>
        <v>1065</v>
      </c>
      <c r="G89" s="28">
        <f>+G90+$T$89</f>
        <v>1450</v>
      </c>
      <c r="H89" s="28">
        <v>2000</v>
      </c>
      <c r="I89" s="125"/>
      <c r="J89" s="164"/>
      <c r="K89" s="125"/>
      <c r="L89" s="125"/>
      <c r="M89" s="119"/>
      <c r="N89" s="119"/>
      <c r="O89" s="130"/>
      <c r="P89" s="131"/>
      <c r="Q89" s="132"/>
      <c r="R89">
        <v>75</v>
      </c>
      <c r="S89">
        <v>75</v>
      </c>
      <c r="T89">
        <v>75</v>
      </c>
      <c r="U89">
        <v>0</v>
      </c>
    </row>
    <row r="90" spans="1:21" ht="12.6" customHeight="1" x14ac:dyDescent="0.3">
      <c r="A90" s="120"/>
      <c r="B90" s="123"/>
      <c r="C90" s="123"/>
      <c r="D90" s="29" t="s">
        <v>121</v>
      </c>
      <c r="E90" s="29">
        <f>800*1.1</f>
        <v>880.00000000000011</v>
      </c>
      <c r="F90" s="29">
        <f>900*1.1</f>
        <v>990.00000000000011</v>
      </c>
      <c r="G90" s="29">
        <f>1250*1.1</f>
        <v>1375</v>
      </c>
      <c r="H90" s="29">
        <v>2000</v>
      </c>
      <c r="I90" s="126"/>
      <c r="J90" s="165"/>
      <c r="K90" s="126"/>
      <c r="L90" s="126"/>
      <c r="M90" s="120"/>
      <c r="N90" s="120"/>
      <c r="O90" s="133"/>
      <c r="P90" s="134"/>
      <c r="Q90" s="135"/>
    </row>
    <row r="91" spans="1:21" ht="12.6" customHeight="1" x14ac:dyDescent="0.3">
      <c r="A91" s="43" t="s">
        <v>69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</row>
    <row r="92" spans="1:21" ht="12.6" customHeight="1" x14ac:dyDescent="0.3">
      <c r="A92" s="16" t="s">
        <v>70</v>
      </c>
      <c r="B92" s="16"/>
      <c r="C92" s="16"/>
      <c r="D92" s="16"/>
      <c r="E92" s="16">
        <f>+E76+E81+E86</f>
        <v>3760</v>
      </c>
      <c r="F92" s="16">
        <f t="shared" ref="F92:G92" si="26">+F76+F81+F86</f>
        <v>4200</v>
      </c>
      <c r="G92" s="16">
        <f t="shared" si="26"/>
        <v>5355</v>
      </c>
      <c r="H92" s="16"/>
      <c r="I92" s="16"/>
      <c r="J92" s="16"/>
      <c r="K92" s="16"/>
      <c r="L92" s="16"/>
      <c r="M92" s="16"/>
      <c r="N92" s="16"/>
      <c r="O92" s="16"/>
      <c r="P92" s="16"/>
    </row>
    <row r="93" spans="1:21" ht="12.6" customHeight="1" x14ac:dyDescent="0.3">
      <c r="A93" s="16" t="s">
        <v>234</v>
      </c>
      <c r="B93" s="16"/>
      <c r="C93" s="16"/>
      <c r="D93" s="16"/>
      <c r="E93" s="16">
        <f>+E78+E83+E88</f>
        <v>3310</v>
      </c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</row>
    <row r="94" spans="1:21" ht="12.6" customHeight="1" x14ac:dyDescent="0.3">
      <c r="A94" s="16" t="s">
        <v>236</v>
      </c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</row>
    <row r="95" spans="1:21" ht="12.6" customHeight="1" x14ac:dyDescent="0.3">
      <c r="A95" s="16" t="s">
        <v>73</v>
      </c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</row>
    <row r="96" spans="1:21" ht="12.6" customHeight="1" x14ac:dyDescent="0.3">
      <c r="A96" s="16" t="s">
        <v>232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</row>
    <row r="97" spans="1:16" ht="12.6" customHeight="1" x14ac:dyDescent="0.3">
      <c r="A97" s="18" t="s">
        <v>75</v>
      </c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</row>
    <row r="98" spans="1:16" ht="12.6" customHeight="1" x14ac:dyDescent="0.3">
      <c r="A98" s="18" t="s">
        <v>233</v>
      </c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</row>
    <row r="99" spans="1:16" ht="12.6" customHeight="1" x14ac:dyDescent="0.3">
      <c r="A99" s="18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</row>
    <row r="100" spans="1:16" ht="12.6" customHeight="1" x14ac:dyDescent="0.3">
      <c r="A100" s="18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</row>
    <row r="101" spans="1:16" ht="12.6" customHeight="1" x14ac:dyDescent="0.3">
      <c r="A101" s="18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</row>
    <row r="102" spans="1:16" ht="12.6" customHeight="1" x14ac:dyDescent="0.3">
      <c r="A102" s="18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</row>
    <row r="103" spans="1:16" ht="12.6" customHeight="1" x14ac:dyDescent="0.3">
      <c r="A103" s="18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</row>
    <row r="104" spans="1:16" ht="12.6" customHeight="1" x14ac:dyDescent="0.3">
      <c r="A104" s="18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</row>
    <row r="105" spans="1:16" ht="12.6" customHeight="1" x14ac:dyDescent="0.3">
      <c r="A105" s="18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</row>
    <row r="106" spans="1:16" ht="12.6" customHeight="1" x14ac:dyDescent="0.3">
      <c r="A106" s="18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1:16" ht="12.6" customHeight="1" x14ac:dyDescent="0.3">
      <c r="A107" s="18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</row>
    <row r="108" spans="1:16" ht="12.6" customHeight="1" x14ac:dyDescent="0.3">
      <c r="A108" s="18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</row>
    <row r="109" spans="1:16" ht="12.6" customHeight="1" x14ac:dyDescent="0.3">
      <c r="A109" s="18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</row>
    <row r="110" spans="1:16" ht="12.6" customHeight="1" x14ac:dyDescent="0.3">
      <c r="A110" s="18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</row>
    <row r="111" spans="1:16" ht="12.6" customHeight="1" x14ac:dyDescent="0.3">
      <c r="A111" s="18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</row>
    <row r="112" spans="1:16" ht="12.6" customHeight="1" x14ac:dyDescent="0.3">
      <c r="A112" s="18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</row>
    <row r="113" spans="1:17" ht="12.6" customHeight="1" x14ac:dyDescent="0.3">
      <c r="A113" s="18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</row>
    <row r="114" spans="1:17" ht="83.25" customHeight="1" x14ac:dyDescent="0.3">
      <c r="A114" s="18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</row>
    <row r="115" spans="1:17" ht="11.7" customHeight="1" x14ac:dyDescent="0.3">
      <c r="A115" s="18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</row>
    <row r="116" spans="1:17" ht="11.7" customHeight="1" x14ac:dyDescent="0.3"/>
    <row r="117" spans="1:17" ht="11.7" customHeight="1" x14ac:dyDescent="0.3">
      <c r="A117" s="57"/>
      <c r="B117" s="58"/>
      <c r="C117" s="58"/>
      <c r="D117" s="58"/>
      <c r="E117" s="58"/>
      <c r="F117" s="58"/>
      <c r="G117" s="59"/>
      <c r="H117" s="17" t="s">
        <v>0</v>
      </c>
      <c r="I117" s="17" t="s">
        <v>1</v>
      </c>
      <c r="J117" s="17" t="s">
        <v>2</v>
      </c>
      <c r="K117" s="17" t="s">
        <v>3</v>
      </c>
      <c r="L117" s="17" t="s">
        <v>4</v>
      </c>
      <c r="M117" s="65"/>
      <c r="N117" s="66"/>
      <c r="O117" s="66"/>
      <c r="P117" s="66"/>
      <c r="Q117" s="67"/>
    </row>
    <row r="118" spans="1:17" ht="11.7" customHeight="1" x14ac:dyDescent="0.3">
      <c r="A118" s="60" t="s">
        <v>5</v>
      </c>
      <c r="B118" s="13"/>
      <c r="C118" s="13"/>
      <c r="D118" s="13"/>
      <c r="E118" s="13"/>
      <c r="F118" s="13"/>
      <c r="G118" s="61"/>
      <c r="H118" s="167" t="s">
        <v>127</v>
      </c>
      <c r="I118" s="7" t="s">
        <v>218</v>
      </c>
      <c r="J118" s="83" t="s">
        <v>216</v>
      </c>
      <c r="K118" s="5" t="s">
        <v>215</v>
      </c>
      <c r="L118" s="37" t="s">
        <v>192</v>
      </c>
      <c r="M118" s="68"/>
      <c r="Q118" s="69"/>
    </row>
    <row r="119" spans="1:17" x14ac:dyDescent="0.3">
      <c r="A119" s="60" t="s">
        <v>205</v>
      </c>
      <c r="B119" s="13"/>
      <c r="C119" s="13"/>
      <c r="D119" s="13"/>
      <c r="E119" s="13"/>
      <c r="F119" s="13"/>
      <c r="G119" s="61"/>
      <c r="H119" s="168"/>
      <c r="I119" s="7" t="s">
        <v>195</v>
      </c>
      <c r="J119" s="83" t="s">
        <v>219</v>
      </c>
      <c r="K119" s="7" t="s">
        <v>217</v>
      </c>
      <c r="L119" s="36" t="s">
        <v>201</v>
      </c>
      <c r="M119" s="68"/>
      <c r="Q119" s="69"/>
    </row>
    <row r="120" spans="1:17" x14ac:dyDescent="0.3">
      <c r="A120" s="60" t="s">
        <v>204</v>
      </c>
      <c r="B120" s="13"/>
      <c r="C120" s="13"/>
      <c r="D120" s="13"/>
      <c r="E120" s="13"/>
      <c r="F120" s="13"/>
      <c r="G120" s="61"/>
      <c r="H120" s="168"/>
      <c r="I120" s="7" t="s">
        <v>196</v>
      </c>
      <c r="J120" s="75" t="s">
        <v>220</v>
      </c>
      <c r="K120" s="7" t="s">
        <v>221</v>
      </c>
      <c r="L120" s="84"/>
      <c r="M120" s="68"/>
      <c r="Q120" s="69"/>
    </row>
    <row r="121" spans="1:17" x14ac:dyDescent="0.3">
      <c r="A121" s="60" t="s">
        <v>203</v>
      </c>
      <c r="B121" s="13"/>
      <c r="C121" s="13"/>
      <c r="D121" s="13"/>
      <c r="E121" s="13"/>
      <c r="F121" s="13"/>
      <c r="G121" s="61"/>
      <c r="H121" s="168"/>
      <c r="I121" s="7" t="s">
        <v>223</v>
      </c>
      <c r="J121" s="75" t="s">
        <v>222</v>
      </c>
      <c r="K121" s="7" t="s">
        <v>200</v>
      </c>
      <c r="L121" s="36"/>
      <c r="M121" s="68"/>
      <c r="Q121" s="69"/>
    </row>
    <row r="122" spans="1:17" x14ac:dyDescent="0.3">
      <c r="A122" s="87" t="s">
        <v>22</v>
      </c>
      <c r="B122" s="88"/>
      <c r="C122" s="88"/>
      <c r="D122" s="88"/>
      <c r="E122" s="88"/>
      <c r="F122" s="88"/>
      <c r="G122" s="89"/>
      <c r="H122" s="168"/>
      <c r="I122" s="9"/>
      <c r="J122" s="75" t="s">
        <v>197</v>
      </c>
      <c r="K122" s="9"/>
      <c r="L122" s="36" t="s">
        <v>212</v>
      </c>
      <c r="M122" s="68"/>
      <c r="Q122" s="69"/>
    </row>
    <row r="123" spans="1:17" ht="11.85" customHeight="1" x14ac:dyDescent="0.3">
      <c r="A123" s="60"/>
      <c r="B123" s="13"/>
      <c r="C123" s="13"/>
      <c r="D123" s="13"/>
      <c r="E123" s="13"/>
      <c r="F123" s="13"/>
      <c r="G123" s="61"/>
      <c r="H123" s="90" t="s">
        <v>20</v>
      </c>
      <c r="I123" s="93">
        <v>2</v>
      </c>
      <c r="J123" s="92">
        <v>3</v>
      </c>
      <c r="K123" s="92">
        <v>4</v>
      </c>
      <c r="L123" s="92" t="s">
        <v>21</v>
      </c>
      <c r="M123" s="68"/>
      <c r="Q123" s="69"/>
    </row>
    <row r="124" spans="1:17" ht="11.85" customHeight="1" x14ac:dyDescent="0.3">
      <c r="A124" s="87"/>
      <c r="B124" s="88"/>
      <c r="C124" s="88"/>
      <c r="D124" s="88"/>
      <c r="E124" s="88"/>
      <c r="F124" s="88"/>
      <c r="G124" s="89"/>
      <c r="H124" s="86"/>
      <c r="I124" s="93"/>
      <c r="J124" s="93"/>
      <c r="K124" s="93"/>
      <c r="L124" s="93"/>
      <c r="M124" s="68"/>
      <c r="N124" s="95" t="s">
        <v>210</v>
      </c>
      <c r="O124" s="95"/>
      <c r="P124" s="95"/>
      <c r="Q124" s="70"/>
    </row>
    <row r="125" spans="1:17" ht="11.85" customHeight="1" x14ac:dyDescent="0.3">
      <c r="A125" s="60"/>
      <c r="B125" s="13"/>
      <c r="C125" s="13"/>
      <c r="D125" s="13"/>
      <c r="E125" s="13"/>
      <c r="F125" s="13"/>
      <c r="G125" s="61"/>
      <c r="H125" s="86"/>
      <c r="I125" s="93"/>
      <c r="J125" s="93"/>
      <c r="K125" s="93"/>
      <c r="L125" s="93"/>
      <c r="M125" s="68"/>
      <c r="N125" s="96" t="s">
        <v>211</v>
      </c>
      <c r="O125" s="96"/>
      <c r="P125" s="96"/>
      <c r="Q125" s="71"/>
    </row>
    <row r="126" spans="1:17" ht="11.85" customHeight="1" x14ac:dyDescent="0.3">
      <c r="A126" s="62"/>
      <c r="B126" s="63"/>
      <c r="C126" s="63"/>
      <c r="D126" s="63"/>
      <c r="E126" s="63"/>
      <c r="F126" s="63"/>
      <c r="G126" s="64"/>
      <c r="H126" s="91"/>
      <c r="I126" s="94"/>
      <c r="J126" s="94"/>
      <c r="K126" s="94"/>
      <c r="L126" s="94"/>
      <c r="M126" s="72"/>
      <c r="N126" s="73"/>
      <c r="O126" s="73"/>
      <c r="P126" s="73"/>
      <c r="Q126" s="74"/>
    </row>
    <row r="127" spans="1:17" x14ac:dyDescent="0.3">
      <c r="A127" s="97" t="s">
        <v>25</v>
      </c>
      <c r="B127" s="97" t="s">
        <v>26</v>
      </c>
      <c r="C127" s="97" t="s">
        <v>27</v>
      </c>
      <c r="D127" s="100" t="s">
        <v>227</v>
      </c>
      <c r="E127" s="103" t="s">
        <v>0</v>
      </c>
      <c r="F127" s="104"/>
      <c r="G127" s="104"/>
      <c r="H127" s="105"/>
      <c r="I127" s="78" t="s">
        <v>29</v>
      </c>
      <c r="J127" s="79"/>
      <c r="K127" s="79"/>
      <c r="L127" s="80"/>
      <c r="M127" s="109" t="s">
        <v>30</v>
      </c>
      <c r="N127" s="110"/>
      <c r="O127" s="110"/>
      <c r="P127" s="110"/>
      <c r="Q127" s="111"/>
    </row>
    <row r="128" spans="1:17" ht="13.35" customHeight="1" x14ac:dyDescent="0.3">
      <c r="A128" s="98"/>
      <c r="B128" s="98"/>
      <c r="C128" s="98"/>
      <c r="D128" s="101"/>
      <c r="E128" s="106"/>
      <c r="F128" s="107"/>
      <c r="G128" s="107"/>
      <c r="H128" s="108"/>
      <c r="I128" s="81" t="s">
        <v>31</v>
      </c>
      <c r="J128" s="82"/>
      <c r="K128" s="42" t="s">
        <v>32</v>
      </c>
      <c r="L128" s="42" t="s">
        <v>33</v>
      </c>
      <c r="M128" s="112"/>
      <c r="N128" s="113"/>
      <c r="O128" s="113"/>
      <c r="P128" s="113"/>
      <c r="Q128" s="114"/>
    </row>
    <row r="129" spans="1:21" ht="30.6" x14ac:dyDescent="0.3">
      <c r="A129" s="99"/>
      <c r="B129" s="99"/>
      <c r="C129" s="99"/>
      <c r="D129" s="102"/>
      <c r="E129" s="42" t="s">
        <v>1</v>
      </c>
      <c r="F129" s="42" t="s">
        <v>2</v>
      </c>
      <c r="G129" s="42" t="s">
        <v>3</v>
      </c>
      <c r="H129" s="42" t="s">
        <v>4</v>
      </c>
      <c r="I129" s="12" t="s">
        <v>34</v>
      </c>
      <c r="J129" s="12"/>
      <c r="K129" s="12" t="s">
        <v>35</v>
      </c>
      <c r="L129" s="12" t="s">
        <v>36</v>
      </c>
      <c r="M129" s="25" t="s">
        <v>37</v>
      </c>
      <c r="N129" s="25" t="s">
        <v>38</v>
      </c>
      <c r="O129" s="115" t="s">
        <v>39</v>
      </c>
      <c r="P129" s="116"/>
      <c r="Q129" s="117"/>
      <c r="R129" s="49" t="s">
        <v>1</v>
      </c>
      <c r="S129" s="49" t="s">
        <v>2</v>
      </c>
      <c r="T129" s="49" t="s">
        <v>3</v>
      </c>
      <c r="U129" s="49" t="s">
        <v>4</v>
      </c>
    </row>
    <row r="130" spans="1:21" ht="12.6" customHeight="1" x14ac:dyDescent="0.3">
      <c r="A130" s="118">
        <v>12</v>
      </c>
      <c r="B130" s="121" t="s">
        <v>83</v>
      </c>
      <c r="C130" s="121" t="s">
        <v>67</v>
      </c>
      <c r="D130" s="27" t="s">
        <v>128</v>
      </c>
      <c r="E130" s="28">
        <f t="shared" ref="E130:E135" si="27">+E131+75</f>
        <v>2580</v>
      </c>
      <c r="F130" s="28">
        <f t="shared" ref="F130:F136" si="28">+F131+75</f>
        <v>2910</v>
      </c>
      <c r="G130" s="28">
        <f t="shared" ref="G130:G136" si="29">+G131+75</f>
        <v>3680.0000000000005</v>
      </c>
      <c r="H130" s="27">
        <v>4500</v>
      </c>
      <c r="I130" s="124">
        <v>0.1</v>
      </c>
      <c r="J130" s="166"/>
      <c r="K130" s="124">
        <v>0.15</v>
      </c>
      <c r="L130" s="124">
        <v>0.1</v>
      </c>
      <c r="M130" s="118" t="s">
        <v>43</v>
      </c>
      <c r="N130" s="118" t="s">
        <v>79</v>
      </c>
      <c r="O130" s="127" t="s">
        <v>207</v>
      </c>
      <c r="P130" s="128"/>
      <c r="Q130" s="129"/>
    </row>
    <row r="131" spans="1:21" ht="12.6" customHeight="1" x14ac:dyDescent="0.3">
      <c r="A131" s="119"/>
      <c r="B131" s="122"/>
      <c r="C131" s="122"/>
      <c r="D131" s="28" t="s">
        <v>129</v>
      </c>
      <c r="E131" s="28">
        <f t="shared" si="27"/>
        <v>2505</v>
      </c>
      <c r="F131" s="28">
        <f t="shared" si="28"/>
        <v>2835</v>
      </c>
      <c r="G131" s="28">
        <f t="shared" si="29"/>
        <v>3605.0000000000005</v>
      </c>
      <c r="H131" s="28">
        <v>4500</v>
      </c>
      <c r="I131" s="125"/>
      <c r="J131" s="164"/>
      <c r="K131" s="125"/>
      <c r="L131" s="125"/>
      <c r="M131" s="119"/>
      <c r="N131" s="119"/>
      <c r="O131" s="130"/>
      <c r="P131" s="131"/>
      <c r="Q131" s="132"/>
    </row>
    <row r="132" spans="1:21" ht="12.6" customHeight="1" x14ac:dyDescent="0.3">
      <c r="A132" s="119"/>
      <c r="B132" s="122"/>
      <c r="C132" s="122"/>
      <c r="D132" s="28" t="s">
        <v>130</v>
      </c>
      <c r="E132" s="28">
        <f t="shared" si="27"/>
        <v>2430</v>
      </c>
      <c r="F132" s="28">
        <f t="shared" si="28"/>
        <v>2760</v>
      </c>
      <c r="G132" s="28">
        <f t="shared" si="29"/>
        <v>3530.0000000000005</v>
      </c>
      <c r="H132" s="28">
        <v>4500</v>
      </c>
      <c r="I132" s="125"/>
      <c r="J132" s="164"/>
      <c r="K132" s="125"/>
      <c r="L132" s="125"/>
      <c r="M132" s="119"/>
      <c r="N132" s="119"/>
      <c r="O132" s="130"/>
      <c r="P132" s="131"/>
      <c r="Q132" s="132"/>
    </row>
    <row r="133" spans="1:21" ht="12.6" customHeight="1" x14ac:dyDescent="0.3">
      <c r="A133" s="119"/>
      <c r="B133" s="122"/>
      <c r="C133" s="122"/>
      <c r="D133" s="28" t="s">
        <v>131</v>
      </c>
      <c r="E133" s="28">
        <f t="shared" si="27"/>
        <v>2355</v>
      </c>
      <c r="F133" s="28">
        <f t="shared" si="28"/>
        <v>2685</v>
      </c>
      <c r="G133" s="28">
        <f t="shared" si="29"/>
        <v>3455.0000000000005</v>
      </c>
      <c r="H133" s="28">
        <v>4500</v>
      </c>
      <c r="I133" s="125"/>
      <c r="J133" s="164"/>
      <c r="K133" s="125"/>
      <c r="L133" s="125"/>
      <c r="M133" s="119"/>
      <c r="N133" s="119"/>
      <c r="O133" s="130"/>
      <c r="P133" s="131"/>
      <c r="Q133" s="132"/>
    </row>
    <row r="134" spans="1:21" ht="12.6" customHeight="1" x14ac:dyDescent="0.3">
      <c r="A134" s="119"/>
      <c r="B134" s="122"/>
      <c r="C134" s="122"/>
      <c r="D134" s="28" t="s">
        <v>122</v>
      </c>
      <c r="E134" s="28">
        <f t="shared" si="27"/>
        <v>2280</v>
      </c>
      <c r="F134" s="28">
        <f t="shared" si="28"/>
        <v>2610</v>
      </c>
      <c r="G134" s="28">
        <f t="shared" si="29"/>
        <v>3380.0000000000005</v>
      </c>
      <c r="H134" s="28">
        <v>4500</v>
      </c>
      <c r="I134" s="125"/>
      <c r="J134" s="164"/>
      <c r="K134" s="125"/>
      <c r="L134" s="125"/>
      <c r="M134" s="119"/>
      <c r="N134" s="119"/>
      <c r="O134" s="130"/>
      <c r="P134" s="131"/>
      <c r="Q134" s="132"/>
    </row>
    <row r="135" spans="1:21" ht="12.6" customHeight="1" x14ac:dyDescent="0.3">
      <c r="A135" s="119"/>
      <c r="B135" s="122"/>
      <c r="C135" s="122"/>
      <c r="D135" s="28" t="s">
        <v>123</v>
      </c>
      <c r="E135" s="28">
        <f t="shared" si="27"/>
        <v>2205</v>
      </c>
      <c r="F135" s="28">
        <f t="shared" si="28"/>
        <v>2535</v>
      </c>
      <c r="G135" s="28">
        <f t="shared" si="29"/>
        <v>3305.0000000000005</v>
      </c>
      <c r="H135" s="28">
        <v>4500</v>
      </c>
      <c r="I135" s="125"/>
      <c r="J135" s="164"/>
      <c r="K135" s="125"/>
      <c r="L135" s="125"/>
      <c r="M135" s="119"/>
      <c r="N135" s="119"/>
      <c r="O135" s="130"/>
      <c r="P135" s="131"/>
      <c r="Q135" s="132"/>
    </row>
    <row r="136" spans="1:21" ht="12.6" customHeight="1" x14ac:dyDescent="0.3">
      <c r="A136" s="119"/>
      <c r="B136" s="122"/>
      <c r="C136" s="122"/>
      <c r="D136" s="28" t="s">
        <v>113</v>
      </c>
      <c r="E136" s="28">
        <f>+E137+75</f>
        <v>2130</v>
      </c>
      <c r="F136" s="28">
        <f t="shared" si="28"/>
        <v>2460</v>
      </c>
      <c r="G136" s="28">
        <f t="shared" si="29"/>
        <v>3230.0000000000005</v>
      </c>
      <c r="H136" s="28">
        <v>4500</v>
      </c>
      <c r="I136" s="125"/>
      <c r="J136" s="164"/>
      <c r="K136" s="125"/>
      <c r="L136" s="125"/>
      <c r="M136" s="119"/>
      <c r="N136" s="119"/>
      <c r="O136" s="130"/>
      <c r="P136" s="131"/>
      <c r="Q136" s="132"/>
    </row>
    <row r="137" spans="1:21" ht="12.6" customHeight="1" x14ac:dyDescent="0.3">
      <c r="A137" s="119"/>
      <c r="B137" s="122"/>
      <c r="C137" s="122"/>
      <c r="D137" s="28" t="s">
        <v>114</v>
      </c>
      <c r="E137" s="28">
        <f>+E138+75</f>
        <v>2055</v>
      </c>
      <c r="F137" s="28">
        <f>+F138+75</f>
        <v>2385</v>
      </c>
      <c r="G137" s="28">
        <f>+G138+75</f>
        <v>3155.0000000000005</v>
      </c>
      <c r="H137" s="28">
        <v>4500</v>
      </c>
      <c r="I137" s="125"/>
      <c r="J137" s="164"/>
      <c r="K137" s="125"/>
      <c r="L137" s="125"/>
      <c r="M137" s="119"/>
      <c r="N137" s="119"/>
      <c r="O137" s="130"/>
      <c r="P137" s="131"/>
      <c r="Q137" s="132"/>
      <c r="R137">
        <v>75</v>
      </c>
      <c r="S137">
        <v>75</v>
      </c>
      <c r="T137">
        <v>75</v>
      </c>
      <c r="U137">
        <v>0</v>
      </c>
    </row>
    <row r="138" spans="1:21" ht="12.6" customHeight="1" x14ac:dyDescent="0.3">
      <c r="A138" s="120"/>
      <c r="B138" s="123"/>
      <c r="C138" s="123"/>
      <c r="D138" s="29" t="s">
        <v>132</v>
      </c>
      <c r="E138" s="30">
        <f>1800*1.1</f>
        <v>1980.0000000000002</v>
      </c>
      <c r="F138" s="30">
        <f>2100*1.1</f>
        <v>2310</v>
      </c>
      <c r="G138" s="30">
        <f>2800*1.1</f>
        <v>3080.0000000000005</v>
      </c>
      <c r="H138" s="30">
        <v>4500</v>
      </c>
      <c r="I138" s="126"/>
      <c r="J138" s="165"/>
      <c r="K138" s="126"/>
      <c r="L138" s="126"/>
      <c r="M138" s="120"/>
      <c r="N138" s="120"/>
      <c r="O138" s="133"/>
      <c r="P138" s="134"/>
      <c r="Q138" s="135"/>
    </row>
    <row r="139" spans="1:21" ht="12.6" customHeight="1" x14ac:dyDescent="0.3">
      <c r="A139" s="118">
        <v>13</v>
      </c>
      <c r="B139" s="121" t="s">
        <v>87</v>
      </c>
      <c r="C139" s="121" t="s">
        <v>67</v>
      </c>
      <c r="D139" s="27" t="s">
        <v>133</v>
      </c>
      <c r="E139" s="28">
        <f t="shared" ref="E139:E145" si="30">+E140+75</f>
        <v>3760</v>
      </c>
      <c r="F139" s="28">
        <f t="shared" ref="F139:F145" si="31">+F140+75</f>
        <v>4200</v>
      </c>
      <c r="G139" s="28">
        <f t="shared" ref="G139:G145" si="32">+G140+75</f>
        <v>5355</v>
      </c>
      <c r="H139" s="27">
        <v>6500</v>
      </c>
      <c r="I139" s="124">
        <v>0.1</v>
      </c>
      <c r="J139" s="166"/>
      <c r="K139" s="124">
        <v>0.15</v>
      </c>
      <c r="L139" s="124">
        <v>0.1</v>
      </c>
      <c r="M139" s="118" t="s">
        <v>43</v>
      </c>
      <c r="N139" s="118" t="s">
        <v>79</v>
      </c>
      <c r="O139" s="127" t="s">
        <v>207</v>
      </c>
      <c r="P139" s="128"/>
      <c r="Q139" s="129"/>
    </row>
    <row r="140" spans="1:21" ht="12.6" customHeight="1" x14ac:dyDescent="0.3">
      <c r="A140" s="119"/>
      <c r="B140" s="122"/>
      <c r="C140" s="122"/>
      <c r="D140" s="28" t="s">
        <v>134</v>
      </c>
      <c r="E140" s="28">
        <f t="shared" si="30"/>
        <v>3685</v>
      </c>
      <c r="F140" s="28">
        <f t="shared" si="31"/>
        <v>4125</v>
      </c>
      <c r="G140" s="28">
        <f t="shared" si="32"/>
        <v>5280</v>
      </c>
      <c r="H140" s="28">
        <v>6500</v>
      </c>
      <c r="I140" s="125"/>
      <c r="J140" s="164"/>
      <c r="K140" s="125"/>
      <c r="L140" s="125"/>
      <c r="M140" s="119"/>
      <c r="N140" s="119"/>
      <c r="O140" s="130"/>
      <c r="P140" s="131"/>
      <c r="Q140" s="132"/>
    </row>
    <row r="141" spans="1:21" ht="12.6" customHeight="1" x14ac:dyDescent="0.3">
      <c r="A141" s="119"/>
      <c r="B141" s="122"/>
      <c r="C141" s="122"/>
      <c r="D141" s="28" t="s">
        <v>135</v>
      </c>
      <c r="E141" s="28">
        <f t="shared" si="30"/>
        <v>3610</v>
      </c>
      <c r="F141" s="28">
        <f t="shared" si="31"/>
        <v>4050</v>
      </c>
      <c r="G141" s="28">
        <f t="shared" si="32"/>
        <v>5205</v>
      </c>
      <c r="H141" s="28">
        <v>6500</v>
      </c>
      <c r="I141" s="125"/>
      <c r="J141" s="164"/>
      <c r="K141" s="125"/>
      <c r="L141" s="125"/>
      <c r="M141" s="119"/>
      <c r="N141" s="119"/>
      <c r="O141" s="130"/>
      <c r="P141" s="131"/>
      <c r="Q141" s="132"/>
    </row>
    <row r="142" spans="1:21" ht="12.6" customHeight="1" x14ac:dyDescent="0.3">
      <c r="A142" s="119"/>
      <c r="B142" s="122"/>
      <c r="C142" s="122"/>
      <c r="D142" s="28" t="s">
        <v>136</v>
      </c>
      <c r="E142" s="28">
        <f t="shared" si="30"/>
        <v>3535</v>
      </c>
      <c r="F142" s="28">
        <f t="shared" si="31"/>
        <v>3975</v>
      </c>
      <c r="G142" s="28">
        <f t="shared" si="32"/>
        <v>5130</v>
      </c>
      <c r="H142" s="28">
        <v>6500</v>
      </c>
      <c r="I142" s="125"/>
      <c r="J142" s="164"/>
      <c r="K142" s="125"/>
      <c r="L142" s="125"/>
      <c r="M142" s="119"/>
      <c r="N142" s="119"/>
      <c r="O142" s="130"/>
      <c r="P142" s="131"/>
      <c r="Q142" s="132"/>
      <c r="R142">
        <v>50</v>
      </c>
      <c r="S142">
        <v>50</v>
      </c>
      <c r="T142">
        <v>50</v>
      </c>
      <c r="U142">
        <v>0</v>
      </c>
    </row>
    <row r="143" spans="1:21" ht="12.6" customHeight="1" x14ac:dyDescent="0.3">
      <c r="A143" s="119"/>
      <c r="B143" s="122"/>
      <c r="C143" s="122"/>
      <c r="D143" s="28" t="s">
        <v>137</v>
      </c>
      <c r="E143" s="28">
        <f t="shared" si="30"/>
        <v>3460</v>
      </c>
      <c r="F143" s="28">
        <f t="shared" si="31"/>
        <v>3900</v>
      </c>
      <c r="G143" s="28">
        <f t="shared" si="32"/>
        <v>5055</v>
      </c>
      <c r="H143" s="28">
        <v>6500</v>
      </c>
      <c r="I143" s="125"/>
      <c r="J143" s="164"/>
      <c r="K143" s="125"/>
      <c r="L143" s="125"/>
      <c r="M143" s="119"/>
      <c r="N143" s="119"/>
      <c r="O143" s="130"/>
      <c r="P143" s="131"/>
      <c r="Q143" s="132"/>
    </row>
    <row r="144" spans="1:21" ht="12.6" customHeight="1" x14ac:dyDescent="0.3">
      <c r="A144" s="119"/>
      <c r="B144" s="122"/>
      <c r="C144" s="122"/>
      <c r="D144" s="28" t="s">
        <v>138</v>
      </c>
      <c r="E144" s="28">
        <f t="shared" si="30"/>
        <v>3385</v>
      </c>
      <c r="F144" s="28">
        <f t="shared" si="31"/>
        <v>3825</v>
      </c>
      <c r="G144" s="28">
        <f t="shared" si="32"/>
        <v>4980</v>
      </c>
      <c r="H144" s="28">
        <v>6500</v>
      </c>
      <c r="I144" s="125"/>
      <c r="J144" s="164"/>
      <c r="K144" s="125"/>
      <c r="L144" s="125"/>
      <c r="M144" s="119"/>
      <c r="N144" s="119"/>
      <c r="O144" s="130"/>
      <c r="P144" s="131"/>
      <c r="Q144" s="132"/>
    </row>
    <row r="145" spans="1:21" ht="12.6" customHeight="1" x14ac:dyDescent="0.3">
      <c r="A145" s="119"/>
      <c r="B145" s="122"/>
      <c r="C145" s="122"/>
      <c r="D145" s="28" t="s">
        <v>139</v>
      </c>
      <c r="E145" s="28">
        <f t="shared" si="30"/>
        <v>3310</v>
      </c>
      <c r="F145" s="28">
        <f t="shared" si="31"/>
        <v>3750</v>
      </c>
      <c r="G145" s="28">
        <f t="shared" si="32"/>
        <v>4905</v>
      </c>
      <c r="H145" s="28">
        <v>6500</v>
      </c>
      <c r="I145" s="125"/>
      <c r="J145" s="164"/>
      <c r="K145" s="125"/>
      <c r="L145" s="125"/>
      <c r="M145" s="119"/>
      <c r="N145" s="119"/>
      <c r="O145" s="130"/>
      <c r="P145" s="131"/>
      <c r="Q145" s="132"/>
    </row>
    <row r="146" spans="1:21" ht="12.6" customHeight="1" x14ac:dyDescent="0.3">
      <c r="A146" s="119"/>
      <c r="B146" s="122"/>
      <c r="C146" s="122"/>
      <c r="D146" s="28" t="s">
        <v>140</v>
      </c>
      <c r="E146" s="28">
        <f>+E147+75</f>
        <v>3235</v>
      </c>
      <c r="F146" s="28">
        <f t="shared" ref="F146:G146" si="33">+F147+75</f>
        <v>3675</v>
      </c>
      <c r="G146" s="28">
        <f t="shared" si="33"/>
        <v>4830</v>
      </c>
      <c r="H146" s="28">
        <v>6500</v>
      </c>
      <c r="I146" s="125"/>
      <c r="J146" s="164"/>
      <c r="K146" s="125"/>
      <c r="L146" s="125"/>
      <c r="M146" s="119"/>
      <c r="N146" s="119"/>
      <c r="O146" s="130"/>
      <c r="P146" s="131"/>
      <c r="Q146" s="132"/>
    </row>
    <row r="147" spans="1:21" ht="12.6" customHeight="1" x14ac:dyDescent="0.3">
      <c r="A147" s="120"/>
      <c r="B147" s="123"/>
      <c r="C147" s="123"/>
      <c r="D147" s="29" t="s">
        <v>141</v>
      </c>
      <c r="E147" s="30">
        <v>3160</v>
      </c>
      <c r="F147" s="30">
        <v>3600</v>
      </c>
      <c r="G147" s="30">
        <v>4755</v>
      </c>
      <c r="H147" s="30">
        <v>6500</v>
      </c>
      <c r="I147" s="126"/>
      <c r="J147" s="165"/>
      <c r="K147" s="126"/>
      <c r="L147" s="126"/>
      <c r="M147" s="120"/>
      <c r="N147" s="120"/>
      <c r="O147" s="133"/>
      <c r="P147" s="134"/>
      <c r="Q147" s="135"/>
      <c r="R147">
        <v>25</v>
      </c>
      <c r="S147">
        <v>25</v>
      </c>
      <c r="T147">
        <v>25</v>
      </c>
      <c r="U147">
        <v>0</v>
      </c>
    </row>
    <row r="148" spans="1:21" ht="12.6" customHeight="1" x14ac:dyDescent="0.3">
      <c r="A148" s="118">
        <v>14</v>
      </c>
      <c r="B148" s="121" t="s">
        <v>94</v>
      </c>
      <c r="C148" s="136" t="s">
        <v>95</v>
      </c>
      <c r="D148" s="27" t="s">
        <v>119</v>
      </c>
      <c r="E148" s="28">
        <f t="shared" ref="E148:E150" si="34">+E149+$R$142</f>
        <v>1850</v>
      </c>
      <c r="F148" s="28">
        <f t="shared" ref="F148:F150" si="35">+F149+$S$142</f>
        <v>2075</v>
      </c>
      <c r="G148" s="32">
        <f t="shared" ref="G148:G150" si="36">+G149+$T$142</f>
        <v>2600</v>
      </c>
      <c r="H148" s="27">
        <f>2300*1.5</f>
        <v>3450</v>
      </c>
      <c r="I148" s="124">
        <v>0.1</v>
      </c>
      <c r="J148" s="118"/>
      <c r="K148" s="124">
        <v>0.15</v>
      </c>
      <c r="L148" s="124">
        <v>0.1</v>
      </c>
      <c r="M148" s="118" t="s">
        <v>43</v>
      </c>
      <c r="N148" s="118" t="s">
        <v>79</v>
      </c>
      <c r="O148" s="127" t="s">
        <v>207</v>
      </c>
      <c r="P148" s="128"/>
      <c r="Q148" s="129"/>
    </row>
    <row r="149" spans="1:21" ht="12.6" customHeight="1" x14ac:dyDescent="0.3">
      <c r="A149" s="119"/>
      <c r="B149" s="122"/>
      <c r="C149" s="137"/>
      <c r="D149" s="28" t="s">
        <v>120</v>
      </c>
      <c r="E149" s="28">
        <f t="shared" si="34"/>
        <v>1800</v>
      </c>
      <c r="F149" s="28">
        <f t="shared" si="35"/>
        <v>2025</v>
      </c>
      <c r="G149" s="32">
        <f t="shared" si="36"/>
        <v>2550</v>
      </c>
      <c r="H149" s="28">
        <f t="shared" ref="H149:H150" si="37">2300*1.5</f>
        <v>3450</v>
      </c>
      <c r="I149" s="125"/>
      <c r="J149" s="119"/>
      <c r="K149" s="125"/>
      <c r="L149" s="125"/>
      <c r="M149" s="119"/>
      <c r="N149" s="119"/>
      <c r="O149" s="130"/>
      <c r="P149" s="131"/>
      <c r="Q149" s="132"/>
    </row>
    <row r="150" spans="1:21" ht="12.6" customHeight="1" x14ac:dyDescent="0.3">
      <c r="A150" s="119"/>
      <c r="B150" s="122"/>
      <c r="C150" s="137"/>
      <c r="D150" s="28" t="s">
        <v>142</v>
      </c>
      <c r="E150" s="28">
        <f t="shared" si="34"/>
        <v>1750</v>
      </c>
      <c r="F150" s="28">
        <f t="shared" si="35"/>
        <v>1975</v>
      </c>
      <c r="G150" s="32">
        <f t="shared" si="36"/>
        <v>2500</v>
      </c>
      <c r="H150" s="28">
        <f t="shared" si="37"/>
        <v>3450</v>
      </c>
      <c r="I150" s="125"/>
      <c r="J150" s="119"/>
      <c r="K150" s="125"/>
      <c r="L150" s="125"/>
      <c r="M150" s="119"/>
      <c r="N150" s="119"/>
      <c r="O150" s="130"/>
      <c r="P150" s="131"/>
      <c r="Q150" s="132"/>
    </row>
    <row r="151" spans="1:21" ht="12.6" customHeight="1" x14ac:dyDescent="0.3">
      <c r="A151" s="119"/>
      <c r="B151" s="122"/>
      <c r="C151" s="137"/>
      <c r="D151" s="28" t="s">
        <v>143</v>
      </c>
      <c r="E151" s="28">
        <f>+E152+$R$142</f>
        <v>1700</v>
      </c>
      <c r="F151" s="28">
        <f>+F152+$S$142</f>
        <v>1925</v>
      </c>
      <c r="G151" s="32">
        <f>+G152+$T$142</f>
        <v>2450</v>
      </c>
      <c r="H151" s="28">
        <f>2300*1.5</f>
        <v>3450</v>
      </c>
      <c r="I151" s="119"/>
      <c r="J151" s="119"/>
      <c r="K151" s="119"/>
      <c r="L151" s="119"/>
      <c r="M151" s="119"/>
      <c r="N151" s="119"/>
      <c r="O151" s="130"/>
      <c r="P151" s="131"/>
      <c r="Q151" s="132"/>
    </row>
    <row r="152" spans="1:21" ht="12.6" customHeight="1" x14ac:dyDescent="0.3">
      <c r="A152" s="120"/>
      <c r="B152" s="123"/>
      <c r="C152" s="138"/>
      <c r="D152" s="29" t="s">
        <v>144</v>
      </c>
      <c r="E152" s="29">
        <f>1100*1.5</f>
        <v>1650</v>
      </c>
      <c r="F152" s="29">
        <f>1250*1.5</f>
        <v>1875</v>
      </c>
      <c r="G152" s="33">
        <f>1600*1.5</f>
        <v>2400</v>
      </c>
      <c r="H152" s="29">
        <f>2300*1.5</f>
        <v>3450</v>
      </c>
      <c r="I152" s="120"/>
      <c r="J152" s="120"/>
      <c r="K152" s="120"/>
      <c r="L152" s="120"/>
      <c r="M152" s="120"/>
      <c r="N152" s="120"/>
      <c r="O152" s="133"/>
      <c r="P152" s="134"/>
      <c r="Q152" s="135"/>
    </row>
    <row r="153" spans="1:21" ht="12.6" customHeight="1" x14ac:dyDescent="0.3">
      <c r="A153" s="118">
        <v>10</v>
      </c>
      <c r="B153" s="121" t="s">
        <v>98</v>
      </c>
      <c r="C153" s="136" t="s">
        <v>51</v>
      </c>
      <c r="D153" s="27" t="s">
        <v>119</v>
      </c>
      <c r="E153" s="28">
        <f t="shared" ref="E153:E155" si="38">+E154+$R$147</f>
        <v>529</v>
      </c>
      <c r="F153" s="28">
        <f t="shared" ref="F153:F155" si="39">+F154+$S$147</f>
        <v>584</v>
      </c>
      <c r="G153" s="28">
        <f t="shared" ref="G153:G155" si="40">+G154+$T$147</f>
        <v>650</v>
      </c>
      <c r="H153" s="27">
        <v>869</v>
      </c>
      <c r="I153" s="124">
        <v>0.1</v>
      </c>
      <c r="J153" s="118"/>
      <c r="K153" s="124">
        <v>0.15</v>
      </c>
      <c r="L153" s="148">
        <v>0.1</v>
      </c>
      <c r="M153" s="118" t="s">
        <v>55</v>
      </c>
      <c r="N153" s="118" t="s">
        <v>79</v>
      </c>
      <c r="O153" s="139" t="s">
        <v>208</v>
      </c>
      <c r="P153" s="140"/>
      <c r="Q153" s="141"/>
    </row>
    <row r="154" spans="1:21" ht="12.6" customHeight="1" x14ac:dyDescent="0.3">
      <c r="A154" s="119"/>
      <c r="B154" s="122"/>
      <c r="C154" s="137"/>
      <c r="D154" s="28" t="s">
        <v>120</v>
      </c>
      <c r="E154" s="28">
        <f t="shared" si="38"/>
        <v>504.00000000000006</v>
      </c>
      <c r="F154" s="28">
        <f t="shared" si="39"/>
        <v>559</v>
      </c>
      <c r="G154" s="28">
        <f t="shared" si="40"/>
        <v>625</v>
      </c>
      <c r="H154" s="28">
        <f>+H153</f>
        <v>869</v>
      </c>
      <c r="I154" s="125"/>
      <c r="J154" s="119"/>
      <c r="K154" s="125"/>
      <c r="L154" s="149"/>
      <c r="M154" s="119"/>
      <c r="N154" s="119"/>
      <c r="O154" s="142"/>
      <c r="P154" s="143"/>
      <c r="Q154" s="144"/>
    </row>
    <row r="155" spans="1:21" ht="12.6" customHeight="1" x14ac:dyDescent="0.3">
      <c r="A155" s="119"/>
      <c r="B155" s="122"/>
      <c r="C155" s="137"/>
      <c r="D155" s="28" t="s">
        <v>142</v>
      </c>
      <c r="E155" s="28">
        <f t="shared" si="38"/>
        <v>479.00000000000006</v>
      </c>
      <c r="F155" s="28">
        <f t="shared" si="39"/>
        <v>534</v>
      </c>
      <c r="G155" s="28">
        <f t="shared" si="40"/>
        <v>600</v>
      </c>
      <c r="H155" s="28">
        <f t="shared" ref="H155:H156" si="41">+H154</f>
        <v>869</v>
      </c>
      <c r="I155" s="125"/>
      <c r="J155" s="119"/>
      <c r="K155" s="125"/>
      <c r="L155" s="149"/>
      <c r="M155" s="119"/>
      <c r="N155" s="119"/>
      <c r="O155" s="142"/>
      <c r="P155" s="143"/>
      <c r="Q155" s="144"/>
    </row>
    <row r="156" spans="1:21" ht="12.6" customHeight="1" x14ac:dyDescent="0.3">
      <c r="A156" s="119"/>
      <c r="B156" s="122"/>
      <c r="C156" s="137"/>
      <c r="D156" s="28" t="s">
        <v>143</v>
      </c>
      <c r="E156" s="28">
        <f>+E157+$R$147</f>
        <v>454.00000000000006</v>
      </c>
      <c r="F156" s="28">
        <f>+F157+$S$147</f>
        <v>509.00000000000006</v>
      </c>
      <c r="G156" s="28">
        <f>+G157+$T$147</f>
        <v>575</v>
      </c>
      <c r="H156" s="28">
        <f t="shared" si="41"/>
        <v>869</v>
      </c>
      <c r="I156" s="119"/>
      <c r="J156" s="119"/>
      <c r="K156" s="119"/>
      <c r="L156" s="150"/>
      <c r="M156" s="119"/>
      <c r="N156" s="119"/>
      <c r="O156" s="142"/>
      <c r="P156" s="143"/>
      <c r="Q156" s="144"/>
    </row>
    <row r="157" spans="1:21" ht="12.6" customHeight="1" x14ac:dyDescent="0.3">
      <c r="A157" s="120"/>
      <c r="B157" s="123"/>
      <c r="C157" s="138"/>
      <c r="D157" s="29" t="s">
        <v>144</v>
      </c>
      <c r="E157" s="29">
        <f>390*1.1</f>
        <v>429.00000000000006</v>
      </c>
      <c r="F157" s="29">
        <f>440*1.1</f>
        <v>484.00000000000006</v>
      </c>
      <c r="G157" s="29">
        <f>500*1.1</f>
        <v>550</v>
      </c>
      <c r="H157" s="29">
        <f>790*1.1</f>
        <v>869.00000000000011</v>
      </c>
      <c r="I157" s="120"/>
      <c r="J157" s="120"/>
      <c r="K157" s="120"/>
      <c r="L157" s="151"/>
      <c r="M157" s="120"/>
      <c r="N157" s="120"/>
      <c r="O157" s="145"/>
      <c r="P157" s="146"/>
      <c r="Q157" s="147"/>
    </row>
    <row r="158" spans="1:21" ht="22.2" customHeight="1" x14ac:dyDescent="0.3">
      <c r="A158" s="22">
        <v>15</v>
      </c>
      <c r="B158" s="24" t="s">
        <v>100</v>
      </c>
      <c r="C158" s="21" t="s">
        <v>101</v>
      </c>
      <c r="D158" s="34" t="s">
        <v>49</v>
      </c>
      <c r="E158" s="34">
        <v>265</v>
      </c>
      <c r="F158" s="34">
        <v>285</v>
      </c>
      <c r="G158" s="34">
        <v>360</v>
      </c>
      <c r="H158" s="34">
        <v>390</v>
      </c>
      <c r="I158" s="23">
        <v>0.1</v>
      </c>
      <c r="J158" s="22"/>
      <c r="K158" s="23">
        <v>0.15</v>
      </c>
      <c r="L158" s="23">
        <v>0.1</v>
      </c>
      <c r="M158" s="22" t="s">
        <v>55</v>
      </c>
      <c r="N158" s="22" t="s">
        <v>79</v>
      </c>
      <c r="O158" s="152" t="s">
        <v>206</v>
      </c>
      <c r="P158" s="153"/>
      <c r="Q158" s="154"/>
      <c r="R158">
        <v>75</v>
      </c>
      <c r="S158">
        <v>100</v>
      </c>
      <c r="T158">
        <v>125</v>
      </c>
      <c r="U158">
        <v>150</v>
      </c>
    </row>
    <row r="159" spans="1:21" ht="22.2" customHeight="1" x14ac:dyDescent="0.3">
      <c r="A159" s="22">
        <v>16</v>
      </c>
      <c r="B159" s="24" t="s">
        <v>103</v>
      </c>
      <c r="C159" s="21" t="s">
        <v>51</v>
      </c>
      <c r="D159" s="34" t="s">
        <v>49</v>
      </c>
      <c r="E159" s="34">
        <v>170</v>
      </c>
      <c r="F159" s="34">
        <v>235</v>
      </c>
      <c r="G159" s="34">
        <v>250</v>
      </c>
      <c r="H159" s="34">
        <v>300</v>
      </c>
      <c r="I159" s="23">
        <v>0.1</v>
      </c>
      <c r="J159" s="22"/>
      <c r="K159" s="23">
        <v>0.15</v>
      </c>
      <c r="L159" s="23">
        <v>0.1</v>
      </c>
      <c r="M159" s="22" t="s">
        <v>55</v>
      </c>
      <c r="N159" s="22" t="s">
        <v>79</v>
      </c>
      <c r="O159" s="152" t="s">
        <v>206</v>
      </c>
      <c r="P159" s="153"/>
      <c r="Q159" s="154"/>
    </row>
    <row r="160" spans="1:21" ht="12.6" customHeight="1" x14ac:dyDescent="0.3">
      <c r="A160" s="43" t="s">
        <v>69</v>
      </c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</row>
    <row r="161" spans="1:21" ht="12.6" customHeight="1" x14ac:dyDescent="0.3">
      <c r="A161" s="16" t="s">
        <v>70</v>
      </c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</row>
    <row r="162" spans="1:21" ht="12.6" customHeight="1" x14ac:dyDescent="0.3">
      <c r="A162" s="16" t="s">
        <v>234</v>
      </c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</row>
    <row r="163" spans="1:21" ht="12.6" customHeight="1" x14ac:dyDescent="0.3">
      <c r="A163" s="16" t="s">
        <v>236</v>
      </c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</row>
    <row r="164" spans="1:21" ht="12.6" customHeight="1" x14ac:dyDescent="0.3">
      <c r="A164" s="16" t="s">
        <v>73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</row>
    <row r="165" spans="1:21" ht="12.6" customHeight="1" x14ac:dyDescent="0.3">
      <c r="A165" s="16" t="s">
        <v>232</v>
      </c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</row>
    <row r="166" spans="1:21" ht="12.6" customHeight="1" x14ac:dyDescent="0.3">
      <c r="A166" s="18" t="s">
        <v>75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</row>
    <row r="167" spans="1:21" ht="12.6" customHeight="1" x14ac:dyDescent="0.3">
      <c r="A167" s="18" t="s">
        <v>233</v>
      </c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</row>
    <row r="168" spans="1:21" ht="12.6" customHeight="1" x14ac:dyDescent="0.3">
      <c r="A168" s="44"/>
      <c r="B168" s="45"/>
      <c r="C168" s="46"/>
      <c r="D168" s="47"/>
      <c r="E168" s="47"/>
      <c r="F168" s="47"/>
      <c r="G168" s="47"/>
      <c r="H168" s="47"/>
      <c r="I168" s="48"/>
      <c r="J168" s="48"/>
      <c r="K168" s="48"/>
      <c r="L168" s="53"/>
      <c r="M168" s="44"/>
      <c r="N168" s="44"/>
      <c r="O168" s="51"/>
      <c r="P168" s="51"/>
      <c r="Q168" s="51"/>
      <c r="R168">
        <v>95</v>
      </c>
      <c r="S168">
        <v>95</v>
      </c>
      <c r="T168">
        <v>55</v>
      </c>
      <c r="U168">
        <v>30</v>
      </c>
    </row>
    <row r="169" spans="1:21" ht="12.6" customHeight="1" x14ac:dyDescent="0.3">
      <c r="A169" s="44"/>
      <c r="B169" s="45"/>
      <c r="C169" s="46"/>
      <c r="D169" s="47"/>
      <c r="E169" s="47"/>
      <c r="F169" s="47"/>
      <c r="G169" s="47"/>
      <c r="H169" s="47"/>
      <c r="I169" s="48"/>
      <c r="J169" s="48"/>
      <c r="K169" s="48"/>
      <c r="L169" s="53"/>
      <c r="M169" s="44"/>
      <c r="N169" s="44"/>
      <c r="O169" s="51"/>
      <c r="P169" s="51"/>
      <c r="Q169" s="51"/>
    </row>
    <row r="170" spans="1:21" ht="96.75" customHeight="1" x14ac:dyDescent="0.3">
      <c r="A170" s="44"/>
      <c r="B170" s="45"/>
      <c r="C170" s="46"/>
      <c r="D170" s="47"/>
      <c r="E170" s="47"/>
      <c r="F170" s="47"/>
      <c r="G170" s="47"/>
      <c r="H170" s="47"/>
      <c r="I170" s="48"/>
      <c r="J170" s="48"/>
      <c r="K170" s="48"/>
      <c r="L170" s="53"/>
      <c r="M170" s="44"/>
      <c r="N170" s="44"/>
      <c r="O170" s="51"/>
      <c r="P170" s="51"/>
      <c r="Q170" s="51"/>
    </row>
    <row r="171" spans="1:21" ht="12.6" customHeight="1" x14ac:dyDescent="0.3">
      <c r="A171" s="57"/>
      <c r="B171" s="58"/>
      <c r="C171" s="58"/>
      <c r="D171" s="58"/>
      <c r="E171" s="58"/>
      <c r="F171" s="58"/>
      <c r="G171" s="59"/>
      <c r="H171" s="17" t="s">
        <v>0</v>
      </c>
      <c r="I171" s="17" t="s">
        <v>1</v>
      </c>
      <c r="J171" s="17" t="s">
        <v>2</v>
      </c>
      <c r="K171" s="17" t="s">
        <v>3</v>
      </c>
      <c r="L171" s="17" t="s">
        <v>4</v>
      </c>
      <c r="M171" s="65"/>
      <c r="N171" s="66"/>
      <c r="O171" s="66"/>
      <c r="P171" s="66"/>
      <c r="Q171" s="67"/>
    </row>
    <row r="172" spans="1:21" ht="12.6" customHeight="1" x14ac:dyDescent="0.3">
      <c r="A172" s="60" t="s">
        <v>5</v>
      </c>
      <c r="B172" s="13"/>
      <c r="C172" s="13"/>
      <c r="D172" s="13"/>
      <c r="E172" s="13"/>
      <c r="F172" s="13"/>
      <c r="G172" s="61"/>
      <c r="H172" s="167" t="s">
        <v>127</v>
      </c>
      <c r="I172" s="7" t="s">
        <v>218</v>
      </c>
      <c r="J172" s="83" t="s">
        <v>216</v>
      </c>
      <c r="K172" s="5" t="s">
        <v>215</v>
      </c>
      <c r="L172" s="37" t="s">
        <v>192</v>
      </c>
      <c r="M172" s="68"/>
      <c r="Q172" s="69"/>
    </row>
    <row r="173" spans="1:21" x14ac:dyDescent="0.3">
      <c r="A173" s="60" t="s">
        <v>205</v>
      </c>
      <c r="B173" s="13"/>
      <c r="C173" s="13"/>
      <c r="D173" s="13"/>
      <c r="E173" s="13"/>
      <c r="F173" s="13"/>
      <c r="G173" s="61"/>
      <c r="H173" s="168"/>
      <c r="I173" s="7" t="s">
        <v>195</v>
      </c>
      <c r="J173" s="83" t="s">
        <v>219</v>
      </c>
      <c r="K173" s="7" t="s">
        <v>217</v>
      </c>
      <c r="L173" s="36" t="s">
        <v>201</v>
      </c>
      <c r="M173" s="68"/>
      <c r="Q173" s="69"/>
    </row>
    <row r="174" spans="1:21" x14ac:dyDescent="0.3">
      <c r="A174" s="60" t="s">
        <v>204</v>
      </c>
      <c r="B174" s="13"/>
      <c r="C174" s="13"/>
      <c r="D174" s="13"/>
      <c r="E174" s="13"/>
      <c r="F174" s="13"/>
      <c r="G174" s="61"/>
      <c r="H174" s="168"/>
      <c r="I174" s="7" t="s">
        <v>196</v>
      </c>
      <c r="J174" s="75" t="s">
        <v>220</v>
      </c>
      <c r="K174" s="7" t="s">
        <v>221</v>
      </c>
      <c r="L174" s="84"/>
      <c r="M174" s="68"/>
      <c r="Q174" s="69"/>
    </row>
    <row r="175" spans="1:21" x14ac:dyDescent="0.3">
      <c r="A175" s="60" t="s">
        <v>203</v>
      </c>
      <c r="B175" s="13"/>
      <c r="C175" s="13"/>
      <c r="D175" s="13"/>
      <c r="E175" s="13"/>
      <c r="F175" s="13"/>
      <c r="G175" s="61"/>
      <c r="H175" s="168"/>
      <c r="I175" s="7" t="s">
        <v>223</v>
      </c>
      <c r="J175" s="75" t="s">
        <v>222</v>
      </c>
      <c r="K175" s="7" t="s">
        <v>200</v>
      </c>
      <c r="L175" s="36"/>
      <c r="M175" s="68"/>
      <c r="Q175" s="69"/>
    </row>
    <row r="176" spans="1:21" x14ac:dyDescent="0.3">
      <c r="A176" s="87" t="s">
        <v>22</v>
      </c>
      <c r="B176" s="88"/>
      <c r="C176" s="88"/>
      <c r="D176" s="88"/>
      <c r="E176" s="88"/>
      <c r="F176" s="88"/>
      <c r="G176" s="89"/>
      <c r="H176" s="168"/>
      <c r="I176" s="9"/>
      <c r="J176" s="75" t="s">
        <v>197</v>
      </c>
      <c r="K176" s="9"/>
      <c r="L176" s="36" t="s">
        <v>212</v>
      </c>
      <c r="M176" s="68"/>
      <c r="Q176" s="69"/>
    </row>
    <row r="177" spans="1:17" x14ac:dyDescent="0.3">
      <c r="A177" s="60"/>
      <c r="B177" s="13"/>
      <c r="C177" s="13"/>
      <c r="D177" s="13"/>
      <c r="E177" s="13"/>
      <c r="F177" s="13"/>
      <c r="G177" s="61"/>
      <c r="H177" s="90" t="s">
        <v>20</v>
      </c>
      <c r="I177" s="93">
        <v>2</v>
      </c>
      <c r="J177" s="92">
        <v>3</v>
      </c>
      <c r="K177" s="92">
        <v>4</v>
      </c>
      <c r="L177" s="92" t="s">
        <v>21</v>
      </c>
      <c r="M177" s="68"/>
      <c r="Q177" s="69"/>
    </row>
    <row r="178" spans="1:17" x14ac:dyDescent="0.3">
      <c r="A178" s="87"/>
      <c r="B178" s="88"/>
      <c r="C178" s="88"/>
      <c r="D178" s="88"/>
      <c r="E178" s="88"/>
      <c r="F178" s="88"/>
      <c r="G178" s="89"/>
      <c r="H178" s="86"/>
      <c r="I178" s="93"/>
      <c r="J178" s="93"/>
      <c r="K178" s="93"/>
      <c r="L178" s="93"/>
      <c r="M178" s="68"/>
      <c r="N178" s="95" t="s">
        <v>210</v>
      </c>
      <c r="O178" s="95"/>
      <c r="P178" s="95"/>
      <c r="Q178" s="70"/>
    </row>
    <row r="179" spans="1:17" x14ac:dyDescent="0.3">
      <c r="A179" s="60"/>
      <c r="B179" s="13"/>
      <c r="C179" s="13"/>
      <c r="D179" s="13"/>
      <c r="E179" s="13"/>
      <c r="F179" s="13"/>
      <c r="G179" s="61"/>
      <c r="H179" s="86"/>
      <c r="I179" s="93"/>
      <c r="J179" s="93"/>
      <c r="K179" s="93"/>
      <c r="L179" s="93"/>
      <c r="M179" s="68"/>
      <c r="N179" s="96" t="s">
        <v>211</v>
      </c>
      <c r="O179" s="96"/>
      <c r="P179" s="96"/>
      <c r="Q179" s="71"/>
    </row>
    <row r="180" spans="1:17" x14ac:dyDescent="0.3">
      <c r="A180" s="62"/>
      <c r="B180" s="63"/>
      <c r="C180" s="63"/>
      <c r="D180" s="63"/>
      <c r="E180" s="63"/>
      <c r="F180" s="63"/>
      <c r="G180" s="64"/>
      <c r="H180" s="91"/>
      <c r="I180" s="94"/>
      <c r="J180" s="94"/>
      <c r="K180" s="94"/>
      <c r="L180" s="94"/>
      <c r="M180" s="72"/>
      <c r="N180" s="73"/>
      <c r="O180" s="73"/>
      <c r="P180" s="73"/>
      <c r="Q180" s="74"/>
    </row>
    <row r="181" spans="1:17" x14ac:dyDescent="0.3">
      <c r="A181" s="97" t="s">
        <v>25</v>
      </c>
      <c r="B181" s="97" t="s">
        <v>26</v>
      </c>
      <c r="C181" s="97" t="s">
        <v>27</v>
      </c>
      <c r="D181" s="100" t="s">
        <v>227</v>
      </c>
      <c r="E181" s="103" t="s">
        <v>0</v>
      </c>
      <c r="F181" s="104"/>
      <c r="G181" s="104"/>
      <c r="H181" s="105"/>
      <c r="I181" s="78" t="s">
        <v>29</v>
      </c>
      <c r="J181" s="79"/>
      <c r="K181" s="79"/>
      <c r="L181" s="80"/>
      <c r="M181" s="109" t="s">
        <v>30</v>
      </c>
      <c r="N181" s="110"/>
      <c r="O181" s="110"/>
      <c r="P181" s="110"/>
      <c r="Q181" s="111"/>
    </row>
    <row r="182" spans="1:17" x14ac:dyDescent="0.3">
      <c r="A182" s="98"/>
      <c r="B182" s="98"/>
      <c r="C182" s="98"/>
      <c r="D182" s="101"/>
      <c r="E182" s="106"/>
      <c r="F182" s="107"/>
      <c r="G182" s="107"/>
      <c r="H182" s="108"/>
      <c r="I182" s="81" t="s">
        <v>31</v>
      </c>
      <c r="J182" s="82"/>
      <c r="K182" s="42" t="s">
        <v>32</v>
      </c>
      <c r="L182" s="42" t="s">
        <v>33</v>
      </c>
      <c r="M182" s="112"/>
      <c r="N182" s="113"/>
      <c r="O182" s="113"/>
      <c r="P182" s="113"/>
      <c r="Q182" s="114"/>
    </row>
    <row r="183" spans="1:17" ht="30.6" x14ac:dyDescent="0.3">
      <c r="A183" s="99"/>
      <c r="B183" s="99"/>
      <c r="C183" s="99"/>
      <c r="D183" s="102"/>
      <c r="E183" s="42" t="s">
        <v>1</v>
      </c>
      <c r="F183" s="42" t="s">
        <v>2</v>
      </c>
      <c r="G183" s="42" t="s">
        <v>3</v>
      </c>
      <c r="H183" s="42" t="s">
        <v>4</v>
      </c>
      <c r="I183" s="12" t="s">
        <v>34</v>
      </c>
      <c r="J183" s="12"/>
      <c r="K183" s="12" t="s">
        <v>35</v>
      </c>
      <c r="L183" s="12" t="s">
        <v>36</v>
      </c>
      <c r="M183" s="25" t="s">
        <v>37</v>
      </c>
      <c r="N183" s="25" t="s">
        <v>38</v>
      </c>
      <c r="O183" s="115" t="s">
        <v>39</v>
      </c>
      <c r="P183" s="116"/>
      <c r="Q183" s="117"/>
    </row>
    <row r="184" spans="1:17" x14ac:dyDescent="0.3">
      <c r="A184" s="118"/>
      <c r="B184" s="121"/>
      <c r="C184" s="169"/>
      <c r="D184" s="38"/>
      <c r="E184" s="39"/>
      <c r="F184" s="39"/>
      <c r="G184" s="39"/>
      <c r="H184" s="39"/>
      <c r="I184" s="124">
        <v>0.1</v>
      </c>
      <c r="J184" s="124"/>
      <c r="K184" s="124">
        <v>0.2</v>
      </c>
      <c r="L184" s="172" t="s">
        <v>152</v>
      </c>
      <c r="M184" s="118" t="s">
        <v>43</v>
      </c>
      <c r="N184" s="118" t="s">
        <v>44</v>
      </c>
      <c r="O184" s="175" t="s">
        <v>209</v>
      </c>
      <c r="P184" s="176"/>
      <c r="Q184" s="177"/>
    </row>
    <row r="185" spans="1:17" x14ac:dyDescent="0.3">
      <c r="A185" s="119"/>
      <c r="B185" s="122"/>
      <c r="C185" s="170"/>
      <c r="D185" s="40"/>
      <c r="E185" s="41"/>
      <c r="F185" s="41"/>
      <c r="G185" s="41"/>
      <c r="H185" s="41"/>
      <c r="I185" s="125"/>
      <c r="J185" s="125"/>
      <c r="K185" s="125"/>
      <c r="L185" s="173"/>
      <c r="M185" s="119"/>
      <c r="N185" s="119"/>
      <c r="O185" s="178"/>
      <c r="P185" s="179"/>
      <c r="Q185" s="180"/>
    </row>
    <row r="186" spans="1:17" x14ac:dyDescent="0.3">
      <c r="A186" s="119"/>
      <c r="B186" s="122"/>
      <c r="C186" s="170"/>
      <c r="D186" s="28"/>
      <c r="E186" s="28"/>
      <c r="F186" s="28"/>
      <c r="G186" s="28"/>
      <c r="H186" s="28"/>
      <c r="I186" s="125"/>
      <c r="J186" s="125"/>
      <c r="K186" s="125"/>
      <c r="L186" s="173"/>
      <c r="M186" s="119"/>
      <c r="N186" s="119"/>
      <c r="O186" s="178"/>
      <c r="P186" s="179"/>
      <c r="Q186" s="180"/>
    </row>
    <row r="187" spans="1:17" x14ac:dyDescent="0.3">
      <c r="A187" s="119"/>
      <c r="B187" s="122"/>
      <c r="C187" s="170"/>
      <c r="D187" s="28"/>
      <c r="E187" s="28"/>
      <c r="F187" s="28"/>
      <c r="G187" s="28"/>
      <c r="H187" s="28"/>
      <c r="I187" s="125"/>
      <c r="J187" s="125"/>
      <c r="K187" s="125"/>
      <c r="L187" s="173"/>
      <c r="M187" s="119"/>
      <c r="N187" s="119"/>
      <c r="O187" s="178"/>
      <c r="P187" s="179"/>
      <c r="Q187" s="180"/>
    </row>
    <row r="188" spans="1:17" x14ac:dyDescent="0.3">
      <c r="A188" s="119"/>
      <c r="B188" s="122"/>
      <c r="C188" s="170"/>
      <c r="D188" s="28"/>
      <c r="E188" s="28"/>
      <c r="F188" s="28"/>
      <c r="G188" s="28"/>
      <c r="H188" s="28"/>
      <c r="I188" s="125"/>
      <c r="J188" s="125"/>
      <c r="K188" s="125"/>
      <c r="L188" s="173"/>
      <c r="M188" s="119"/>
      <c r="N188" s="119"/>
      <c r="O188" s="178"/>
      <c r="P188" s="179"/>
      <c r="Q188" s="180"/>
    </row>
    <row r="189" spans="1:17" x14ac:dyDescent="0.3">
      <c r="A189" s="119"/>
      <c r="B189" s="122"/>
      <c r="C189" s="170"/>
      <c r="D189" s="28"/>
      <c r="E189" s="28"/>
      <c r="F189" s="28"/>
      <c r="G189" s="28"/>
      <c r="H189" s="28"/>
      <c r="I189" s="125"/>
      <c r="J189" s="125"/>
      <c r="K189" s="125"/>
      <c r="L189" s="173"/>
      <c r="M189" s="119"/>
      <c r="N189" s="119"/>
      <c r="O189" s="178"/>
      <c r="P189" s="179"/>
      <c r="Q189" s="180"/>
    </row>
    <row r="190" spans="1:17" x14ac:dyDescent="0.3">
      <c r="A190" s="119"/>
      <c r="B190" s="122"/>
      <c r="C190" s="170"/>
      <c r="D190" s="28"/>
      <c r="E190" s="28"/>
      <c r="F190" s="28"/>
      <c r="G190" s="28"/>
      <c r="H190" s="28"/>
      <c r="I190" s="125"/>
      <c r="J190" s="125"/>
      <c r="K190" s="125"/>
      <c r="L190" s="173"/>
      <c r="M190" s="119"/>
      <c r="N190" s="119"/>
      <c r="O190" s="178"/>
      <c r="P190" s="179"/>
      <c r="Q190" s="180"/>
    </row>
    <row r="191" spans="1:17" x14ac:dyDescent="0.3">
      <c r="A191" s="119"/>
      <c r="B191" s="122"/>
      <c r="C191" s="170"/>
      <c r="D191" s="28"/>
      <c r="E191" s="28"/>
      <c r="F191" s="28"/>
      <c r="G191" s="28"/>
      <c r="H191" s="28"/>
      <c r="I191" s="125"/>
      <c r="J191" s="125"/>
      <c r="K191" s="125"/>
      <c r="L191" s="173"/>
      <c r="M191" s="119"/>
      <c r="N191" s="119"/>
      <c r="O191" s="178"/>
      <c r="P191" s="179"/>
      <c r="Q191" s="180"/>
    </row>
    <row r="192" spans="1:17" x14ac:dyDescent="0.3">
      <c r="A192" s="120"/>
      <c r="B192" s="123"/>
      <c r="C192" s="171"/>
      <c r="D192" s="29"/>
      <c r="E192" s="29"/>
      <c r="F192" s="29"/>
      <c r="G192" s="29"/>
      <c r="H192" s="29"/>
      <c r="I192" s="126"/>
      <c r="J192" s="126"/>
      <c r="K192" s="126"/>
      <c r="L192" s="174"/>
      <c r="M192" s="120"/>
      <c r="N192" s="120"/>
      <c r="O192" s="181"/>
      <c r="P192" s="182"/>
      <c r="Q192" s="183"/>
    </row>
    <row r="193" spans="1:17" x14ac:dyDescent="0.3">
      <c r="A193" s="118"/>
      <c r="B193" s="184"/>
      <c r="C193" s="169"/>
      <c r="D193" s="27"/>
      <c r="E193" s="27"/>
      <c r="F193" s="27"/>
      <c r="G193" s="27"/>
      <c r="H193" s="27"/>
      <c r="I193" s="124" t="s">
        <v>158</v>
      </c>
      <c r="J193" s="124"/>
      <c r="K193" s="124" t="s">
        <v>159</v>
      </c>
      <c r="L193" s="124" t="s">
        <v>159</v>
      </c>
      <c r="M193" s="118" t="s">
        <v>43</v>
      </c>
      <c r="N193" s="118" t="s">
        <v>44</v>
      </c>
      <c r="O193" s="175" t="s">
        <v>168</v>
      </c>
      <c r="P193" s="176"/>
      <c r="Q193" s="177"/>
    </row>
    <row r="194" spans="1:17" x14ac:dyDescent="0.3">
      <c r="A194" s="119"/>
      <c r="B194" s="185"/>
      <c r="C194" s="170"/>
      <c r="D194" s="28"/>
      <c r="E194" s="28"/>
      <c r="F194" s="28"/>
      <c r="G194" s="28"/>
      <c r="H194" s="28"/>
      <c r="I194" s="125"/>
      <c r="J194" s="125"/>
      <c r="K194" s="125"/>
      <c r="L194" s="125"/>
      <c r="M194" s="119"/>
      <c r="N194" s="119"/>
      <c r="O194" s="178"/>
      <c r="P194" s="179"/>
      <c r="Q194" s="180"/>
    </row>
    <row r="195" spans="1:17" x14ac:dyDescent="0.3">
      <c r="A195" s="119"/>
      <c r="B195" s="185"/>
      <c r="C195" s="170"/>
      <c r="D195" s="28"/>
      <c r="E195" s="28"/>
      <c r="F195" s="28"/>
      <c r="G195" s="28"/>
      <c r="H195" s="28"/>
      <c r="I195" s="125"/>
      <c r="J195" s="125"/>
      <c r="K195" s="125"/>
      <c r="L195" s="125"/>
      <c r="M195" s="119"/>
      <c r="N195" s="119"/>
      <c r="O195" s="178"/>
      <c r="P195" s="179"/>
      <c r="Q195" s="180"/>
    </row>
    <row r="196" spans="1:17" x14ac:dyDescent="0.3">
      <c r="A196" s="119"/>
      <c r="B196" s="185"/>
      <c r="C196" s="170"/>
      <c r="D196" s="28"/>
      <c r="E196" s="28"/>
      <c r="F196" s="28"/>
      <c r="G196" s="28"/>
      <c r="H196" s="28"/>
      <c r="I196" s="125"/>
      <c r="J196" s="125"/>
      <c r="K196" s="125"/>
      <c r="L196" s="125"/>
      <c r="M196" s="119"/>
      <c r="N196" s="119"/>
      <c r="O196" s="178"/>
      <c r="P196" s="179"/>
      <c r="Q196" s="180"/>
    </row>
    <row r="197" spans="1:17" x14ac:dyDescent="0.3">
      <c r="A197" s="119"/>
      <c r="B197" s="185"/>
      <c r="C197" s="170"/>
      <c r="D197" s="28"/>
      <c r="E197" s="28"/>
      <c r="F197" s="28"/>
      <c r="G197" s="28"/>
      <c r="H197" s="28"/>
      <c r="I197" s="125"/>
      <c r="J197" s="125"/>
      <c r="K197" s="125"/>
      <c r="L197" s="125"/>
      <c r="M197" s="119"/>
      <c r="N197" s="119"/>
      <c r="O197" s="178"/>
      <c r="P197" s="179"/>
      <c r="Q197" s="180"/>
    </row>
    <row r="198" spans="1:17" x14ac:dyDescent="0.3">
      <c r="A198" s="119"/>
      <c r="B198" s="185"/>
      <c r="C198" s="170"/>
      <c r="D198" s="28"/>
      <c r="E198" s="28"/>
      <c r="F198" s="28"/>
      <c r="G198" s="28"/>
      <c r="H198" s="28"/>
      <c r="I198" s="125"/>
      <c r="J198" s="125"/>
      <c r="K198" s="125"/>
      <c r="L198" s="125"/>
      <c r="M198" s="119"/>
      <c r="N198" s="119"/>
      <c r="O198" s="178"/>
      <c r="P198" s="179"/>
      <c r="Q198" s="180"/>
    </row>
    <row r="199" spans="1:17" x14ac:dyDescent="0.3">
      <c r="A199" s="119"/>
      <c r="B199" s="185"/>
      <c r="C199" s="170"/>
      <c r="D199" s="28"/>
      <c r="E199" s="28"/>
      <c r="F199" s="28"/>
      <c r="G199" s="28"/>
      <c r="H199" s="28"/>
      <c r="I199" s="125"/>
      <c r="J199" s="125"/>
      <c r="K199" s="125"/>
      <c r="L199" s="125"/>
      <c r="M199" s="119"/>
      <c r="N199" s="119"/>
      <c r="O199" s="178"/>
      <c r="P199" s="179"/>
      <c r="Q199" s="180"/>
    </row>
    <row r="200" spans="1:17" x14ac:dyDescent="0.3">
      <c r="A200" s="119"/>
      <c r="B200" s="185"/>
      <c r="C200" s="170"/>
      <c r="D200" s="28"/>
      <c r="E200" s="28"/>
      <c r="F200" s="28"/>
      <c r="G200" s="28"/>
      <c r="H200" s="28"/>
      <c r="I200" s="125"/>
      <c r="J200" s="125"/>
      <c r="K200" s="125"/>
      <c r="L200" s="125"/>
      <c r="M200" s="119"/>
      <c r="N200" s="119"/>
      <c r="O200" s="178"/>
      <c r="P200" s="179"/>
      <c r="Q200" s="180"/>
    </row>
    <row r="201" spans="1:17" x14ac:dyDescent="0.3">
      <c r="A201" s="120"/>
      <c r="B201" s="186"/>
      <c r="C201" s="171"/>
      <c r="D201" s="29"/>
      <c r="E201" s="29"/>
      <c r="F201" s="29"/>
      <c r="G201" s="29"/>
      <c r="H201" s="29"/>
      <c r="I201" s="126"/>
      <c r="J201" s="126"/>
      <c r="K201" s="126"/>
      <c r="L201" s="126"/>
      <c r="M201" s="120"/>
      <c r="N201" s="120"/>
      <c r="O201" s="181"/>
      <c r="P201" s="182"/>
      <c r="Q201" s="183"/>
    </row>
    <row r="202" spans="1:17" x14ac:dyDescent="0.3">
      <c r="A202" s="14" t="s">
        <v>69</v>
      </c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6"/>
      <c r="P202" s="16"/>
    </row>
    <row r="203" spans="1:17" x14ac:dyDescent="0.3">
      <c r="A203" s="16" t="s">
        <v>70</v>
      </c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</row>
    <row r="204" spans="1:17" x14ac:dyDescent="0.3">
      <c r="A204" s="16" t="s">
        <v>234</v>
      </c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</row>
    <row r="205" spans="1:17" x14ac:dyDescent="0.3">
      <c r="A205" s="16" t="s">
        <v>236</v>
      </c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</row>
    <row r="206" spans="1:17" x14ac:dyDescent="0.3">
      <c r="A206" s="16" t="s">
        <v>73</v>
      </c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</row>
    <row r="207" spans="1:17" x14ac:dyDescent="0.3">
      <c r="A207" s="16" t="s">
        <v>232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</row>
    <row r="208" spans="1:17" x14ac:dyDescent="0.3">
      <c r="A208" s="18" t="s">
        <v>75</v>
      </c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</row>
    <row r="209" spans="1:1" x14ac:dyDescent="0.3">
      <c r="A209" s="18" t="s">
        <v>233</v>
      </c>
    </row>
  </sheetData>
  <mergeCells count="220">
    <mergeCell ref="N193:N201"/>
    <mergeCell ref="O193:Q201"/>
    <mergeCell ref="I7:I10"/>
    <mergeCell ref="N184:N192"/>
    <mergeCell ref="O184:Q192"/>
    <mergeCell ref="A193:A201"/>
    <mergeCell ref="B193:B201"/>
    <mergeCell ref="C193:C201"/>
    <mergeCell ref="I193:I201"/>
    <mergeCell ref="J193:J201"/>
    <mergeCell ref="K193:K201"/>
    <mergeCell ref="L193:L201"/>
    <mergeCell ref="M193:M201"/>
    <mergeCell ref="O183:Q183"/>
    <mergeCell ref="A184:A192"/>
    <mergeCell ref="B184:B192"/>
    <mergeCell ref="C184:C192"/>
    <mergeCell ref="I184:I192"/>
    <mergeCell ref="J184:J192"/>
    <mergeCell ref="K184:K192"/>
    <mergeCell ref="L184:L192"/>
    <mergeCell ref="M184:M192"/>
    <mergeCell ref="A178:G178"/>
    <mergeCell ref="N178:P178"/>
    <mergeCell ref="N179:P179"/>
    <mergeCell ref="A181:A183"/>
    <mergeCell ref="B181:B183"/>
    <mergeCell ref="C181:C183"/>
    <mergeCell ref="D181:D183"/>
    <mergeCell ref="E181:H182"/>
    <mergeCell ref="M181:Q182"/>
    <mergeCell ref="O153:Q157"/>
    <mergeCell ref="O158:Q158"/>
    <mergeCell ref="O159:Q159"/>
    <mergeCell ref="H172:H176"/>
    <mergeCell ref="A176:G176"/>
    <mergeCell ref="H177:H180"/>
    <mergeCell ref="I177:I180"/>
    <mergeCell ref="J177:J180"/>
    <mergeCell ref="K177:K180"/>
    <mergeCell ref="L177:L180"/>
    <mergeCell ref="O148:Q152"/>
    <mergeCell ref="A153:A157"/>
    <mergeCell ref="B153:B157"/>
    <mergeCell ref="C153:C157"/>
    <mergeCell ref="I153:I157"/>
    <mergeCell ref="J153:J157"/>
    <mergeCell ref="K153:K157"/>
    <mergeCell ref="L153:L157"/>
    <mergeCell ref="M153:M157"/>
    <mergeCell ref="N153:N157"/>
    <mergeCell ref="A148:A152"/>
    <mergeCell ref="B148:B152"/>
    <mergeCell ref="C148:C152"/>
    <mergeCell ref="I148:I152"/>
    <mergeCell ref="J148:J152"/>
    <mergeCell ref="K148:K152"/>
    <mergeCell ref="L148:L152"/>
    <mergeCell ref="M148:M152"/>
    <mergeCell ref="N148:N152"/>
    <mergeCell ref="O130:Q138"/>
    <mergeCell ref="A139:A147"/>
    <mergeCell ref="B139:B147"/>
    <mergeCell ref="C139:C147"/>
    <mergeCell ref="I139:I147"/>
    <mergeCell ref="J139:J147"/>
    <mergeCell ref="K139:K147"/>
    <mergeCell ref="L139:L147"/>
    <mergeCell ref="M139:M147"/>
    <mergeCell ref="N139:N147"/>
    <mergeCell ref="O139:Q147"/>
    <mergeCell ref="A130:A138"/>
    <mergeCell ref="B130:B138"/>
    <mergeCell ref="C130:C138"/>
    <mergeCell ref="I130:I138"/>
    <mergeCell ref="J130:J138"/>
    <mergeCell ref="K130:K138"/>
    <mergeCell ref="L130:L138"/>
    <mergeCell ref="M130:M138"/>
    <mergeCell ref="N130:N138"/>
    <mergeCell ref="N125:P125"/>
    <mergeCell ref="A127:A129"/>
    <mergeCell ref="B127:B129"/>
    <mergeCell ref="C127:C129"/>
    <mergeCell ref="D127:D129"/>
    <mergeCell ref="E127:H128"/>
    <mergeCell ref="M127:Q128"/>
    <mergeCell ref="N86:N90"/>
    <mergeCell ref="O86:Q90"/>
    <mergeCell ref="H118:H122"/>
    <mergeCell ref="A122:G122"/>
    <mergeCell ref="H123:H126"/>
    <mergeCell ref="I123:I126"/>
    <mergeCell ref="J123:J126"/>
    <mergeCell ref="K123:K126"/>
    <mergeCell ref="L123:L126"/>
    <mergeCell ref="A124:G124"/>
    <mergeCell ref="O129:Q129"/>
    <mergeCell ref="A86:A90"/>
    <mergeCell ref="B86:B90"/>
    <mergeCell ref="C86:C90"/>
    <mergeCell ref="I86:I90"/>
    <mergeCell ref="J86:J90"/>
    <mergeCell ref="K86:K90"/>
    <mergeCell ref="L86:L90"/>
    <mergeCell ref="M86:M90"/>
    <mergeCell ref="N124:P124"/>
    <mergeCell ref="O76:Q80"/>
    <mergeCell ref="A81:A85"/>
    <mergeCell ref="B81:B85"/>
    <mergeCell ref="C81:C85"/>
    <mergeCell ref="I81:I85"/>
    <mergeCell ref="J81:J85"/>
    <mergeCell ref="K81:K85"/>
    <mergeCell ref="L81:L85"/>
    <mergeCell ref="M81:M85"/>
    <mergeCell ref="N81:N85"/>
    <mergeCell ref="O81:Q85"/>
    <mergeCell ref="A76:A80"/>
    <mergeCell ref="B76:B80"/>
    <mergeCell ref="C76:C80"/>
    <mergeCell ref="I76:I80"/>
    <mergeCell ref="J76:J80"/>
    <mergeCell ref="K76:K80"/>
    <mergeCell ref="L76:L80"/>
    <mergeCell ref="M76:M80"/>
    <mergeCell ref="N76:N80"/>
    <mergeCell ref="O66:Q70"/>
    <mergeCell ref="A71:A75"/>
    <mergeCell ref="B71:B75"/>
    <mergeCell ref="C71:C75"/>
    <mergeCell ref="I71:I75"/>
    <mergeCell ref="J71:J75"/>
    <mergeCell ref="K71:K75"/>
    <mergeCell ref="L71:L75"/>
    <mergeCell ref="M71:M75"/>
    <mergeCell ref="N71:N75"/>
    <mergeCell ref="O71:Q75"/>
    <mergeCell ref="A66:A70"/>
    <mergeCell ref="B66:B70"/>
    <mergeCell ref="C66:C70"/>
    <mergeCell ref="I66:I70"/>
    <mergeCell ref="J66:J70"/>
    <mergeCell ref="K66:K70"/>
    <mergeCell ref="L66:L70"/>
    <mergeCell ref="M66:M70"/>
    <mergeCell ref="N66:N70"/>
    <mergeCell ref="A58:A60"/>
    <mergeCell ref="B58:B60"/>
    <mergeCell ref="C58:C60"/>
    <mergeCell ref="D58:D60"/>
    <mergeCell ref="E58:H59"/>
    <mergeCell ref="M58:Q59"/>
    <mergeCell ref="O60:Q60"/>
    <mergeCell ref="A61:A65"/>
    <mergeCell ref="B61:B65"/>
    <mergeCell ref="C61:C65"/>
    <mergeCell ref="I61:I65"/>
    <mergeCell ref="J61:J65"/>
    <mergeCell ref="K61:K65"/>
    <mergeCell ref="L61:L65"/>
    <mergeCell ref="M61:M65"/>
    <mergeCell ref="N61:N65"/>
    <mergeCell ref="O61:Q65"/>
    <mergeCell ref="H49:H53"/>
    <mergeCell ref="A53:G53"/>
    <mergeCell ref="H54:H57"/>
    <mergeCell ref="I54:I57"/>
    <mergeCell ref="J54:J57"/>
    <mergeCell ref="K54:K57"/>
    <mergeCell ref="L54:L57"/>
    <mergeCell ref="M30:M36"/>
    <mergeCell ref="N30:N36"/>
    <mergeCell ref="A55:G55"/>
    <mergeCell ref="N55:P55"/>
    <mergeCell ref="N56:P56"/>
    <mergeCell ref="O30:Q36"/>
    <mergeCell ref="M23:M29"/>
    <mergeCell ref="N23:N29"/>
    <mergeCell ref="O23:Q29"/>
    <mergeCell ref="A30:A36"/>
    <mergeCell ref="B30:B36"/>
    <mergeCell ref="C30:C36"/>
    <mergeCell ref="I30:I36"/>
    <mergeCell ref="J30:J36"/>
    <mergeCell ref="K30:K36"/>
    <mergeCell ref="L30:L36"/>
    <mergeCell ref="A23:A29"/>
    <mergeCell ref="B23:B29"/>
    <mergeCell ref="C23:C29"/>
    <mergeCell ref="I23:I29"/>
    <mergeCell ref="J23:J29"/>
    <mergeCell ref="K23:K29"/>
    <mergeCell ref="L23:L29"/>
    <mergeCell ref="A11:A13"/>
    <mergeCell ref="B11:B13"/>
    <mergeCell ref="C11:C13"/>
    <mergeCell ref="D11:D13"/>
    <mergeCell ref="E11:H12"/>
    <mergeCell ref="M14:M22"/>
    <mergeCell ref="N14:N22"/>
    <mergeCell ref="O14:Q22"/>
    <mergeCell ref="M11:Q12"/>
    <mergeCell ref="O13:Q13"/>
    <mergeCell ref="A14:A22"/>
    <mergeCell ref="B14:B22"/>
    <mergeCell ref="C14:C22"/>
    <mergeCell ref="I14:I22"/>
    <mergeCell ref="J14:J22"/>
    <mergeCell ref="K14:K22"/>
    <mergeCell ref="L14:L22"/>
    <mergeCell ref="H2:H6"/>
    <mergeCell ref="A6:G6"/>
    <mergeCell ref="H7:H10"/>
    <mergeCell ref="J7:J10"/>
    <mergeCell ref="K7:K10"/>
    <mergeCell ref="L7:L10"/>
    <mergeCell ref="A8:G8"/>
    <mergeCell ref="N8:P8"/>
    <mergeCell ref="N9:P9"/>
  </mergeCells>
  <pageMargins left="0.7" right="0.7" top="0.75" bottom="0.75" header="0.3" footer="0.3"/>
  <pageSetup scale="61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B68BA-F76F-496C-82A3-197B6240276F}">
  <dimension ref="A1:V203"/>
  <sheetViews>
    <sheetView topLeftCell="A11" workbookViewId="0">
      <selection activeCell="E134" sqref="E134"/>
    </sheetView>
  </sheetViews>
  <sheetFormatPr defaultRowHeight="14.4" x14ac:dyDescent="0.3"/>
  <cols>
    <col min="2" max="2" width="19.33203125" customWidth="1"/>
    <col min="3" max="3" width="15.44140625" bestFit="1" customWidth="1"/>
    <col min="4" max="4" width="15.33203125" bestFit="1" customWidth="1"/>
    <col min="5" max="5" width="6.44140625" bestFit="1" customWidth="1"/>
    <col min="8" max="8" width="14.33203125" bestFit="1" customWidth="1"/>
    <col min="9" max="9" width="17.44140625" bestFit="1" customWidth="1"/>
    <col min="10" max="10" width="13.6640625" bestFit="1" customWidth="1"/>
    <col min="11" max="11" width="10.44140625" bestFit="1" customWidth="1"/>
    <col min="12" max="12" width="14.6640625" customWidth="1"/>
    <col min="13" max="15" width="9.33203125" customWidth="1"/>
    <col min="16" max="16" width="9.44140625" customWidth="1"/>
    <col min="17" max="17" width="9.33203125" customWidth="1"/>
    <col min="18" max="22" width="9.33203125" hidden="1" customWidth="1"/>
    <col min="23" max="24" width="9.33203125" customWidth="1"/>
  </cols>
  <sheetData>
    <row r="1" spans="1:21" ht="11.85" customHeight="1" x14ac:dyDescent="0.3">
      <c r="A1" s="57"/>
      <c r="B1" s="58"/>
      <c r="C1" s="58"/>
      <c r="D1" s="58"/>
      <c r="E1" s="58"/>
      <c r="F1" s="58"/>
      <c r="G1" s="59"/>
      <c r="H1" s="17" t="s">
        <v>0</v>
      </c>
      <c r="I1" s="17" t="s">
        <v>1</v>
      </c>
      <c r="J1" s="17" t="s">
        <v>2</v>
      </c>
      <c r="K1" s="76" t="s">
        <v>3</v>
      </c>
      <c r="L1" s="17" t="s">
        <v>4</v>
      </c>
      <c r="M1" s="65"/>
      <c r="N1" s="66"/>
      <c r="O1" s="66"/>
      <c r="P1" s="66"/>
      <c r="Q1" s="67"/>
    </row>
    <row r="2" spans="1:21" ht="11.85" customHeight="1" x14ac:dyDescent="0.3">
      <c r="A2" s="60" t="s">
        <v>5</v>
      </c>
      <c r="B2" s="13"/>
      <c r="C2" s="13"/>
      <c r="D2" s="13"/>
      <c r="E2" s="13"/>
      <c r="F2" s="13"/>
      <c r="G2" s="61"/>
      <c r="H2" s="168"/>
      <c r="I2" s="7" t="s">
        <v>218</v>
      </c>
      <c r="J2" s="83" t="s">
        <v>216</v>
      </c>
      <c r="K2" s="5" t="s">
        <v>215</v>
      </c>
      <c r="L2" s="37" t="s">
        <v>192</v>
      </c>
      <c r="M2" s="68"/>
      <c r="Q2" s="69"/>
    </row>
    <row r="3" spans="1:21" ht="11.85" customHeight="1" x14ac:dyDescent="0.3">
      <c r="A3" s="60" t="s">
        <v>205</v>
      </c>
      <c r="B3" s="13"/>
      <c r="C3" s="13"/>
      <c r="D3" s="13"/>
      <c r="E3" s="13"/>
      <c r="F3" s="13"/>
      <c r="G3" s="61"/>
      <c r="H3" s="168"/>
      <c r="I3" s="7" t="s">
        <v>195</v>
      </c>
      <c r="J3" s="83" t="s">
        <v>219</v>
      </c>
      <c r="K3" s="7" t="s">
        <v>217</v>
      </c>
      <c r="L3" s="36" t="s">
        <v>201</v>
      </c>
      <c r="M3" s="68"/>
      <c r="Q3" s="69"/>
    </row>
    <row r="4" spans="1:21" ht="11.85" customHeight="1" x14ac:dyDescent="0.3">
      <c r="A4" s="60" t="s">
        <v>204</v>
      </c>
      <c r="B4" s="13"/>
      <c r="C4" s="13"/>
      <c r="D4" s="13"/>
      <c r="E4" s="13"/>
      <c r="F4" s="13"/>
      <c r="G4" s="61"/>
      <c r="H4" s="168"/>
      <c r="I4" s="7" t="s">
        <v>196</v>
      </c>
      <c r="J4" s="75" t="s">
        <v>220</v>
      </c>
      <c r="K4" s="7" t="s">
        <v>221</v>
      </c>
      <c r="L4" s="84"/>
      <c r="M4" s="68"/>
      <c r="Q4" s="69"/>
    </row>
    <row r="5" spans="1:21" ht="11.85" customHeight="1" x14ac:dyDescent="0.3">
      <c r="A5" s="60" t="s">
        <v>203</v>
      </c>
      <c r="B5" s="13"/>
      <c r="C5" s="13"/>
      <c r="D5" s="13"/>
      <c r="E5" s="13"/>
      <c r="F5" s="13"/>
      <c r="G5" s="61"/>
      <c r="H5" s="168"/>
      <c r="I5" s="7" t="s">
        <v>223</v>
      </c>
      <c r="J5" s="75" t="s">
        <v>222</v>
      </c>
      <c r="K5" s="7" t="s">
        <v>200</v>
      </c>
      <c r="L5" s="36"/>
      <c r="M5" s="68"/>
      <c r="Q5" s="69"/>
    </row>
    <row r="6" spans="1:21" ht="11.85" customHeight="1" x14ac:dyDescent="0.3">
      <c r="A6" s="87" t="s">
        <v>22</v>
      </c>
      <c r="B6" s="88"/>
      <c r="C6" s="88"/>
      <c r="D6" s="88"/>
      <c r="E6" s="88"/>
      <c r="F6" s="88"/>
      <c r="G6" s="89"/>
      <c r="H6" s="168"/>
      <c r="I6" s="9"/>
      <c r="J6" s="75" t="s">
        <v>197</v>
      </c>
      <c r="K6" s="9"/>
      <c r="L6" s="36" t="s">
        <v>225</v>
      </c>
      <c r="M6" s="68"/>
      <c r="Q6" s="69"/>
    </row>
    <row r="7" spans="1:21" ht="11.85" customHeight="1" x14ac:dyDescent="0.3">
      <c r="A7" s="60"/>
      <c r="B7" s="13"/>
      <c r="C7" s="13"/>
      <c r="D7" s="13"/>
      <c r="E7" s="13"/>
      <c r="F7" s="13"/>
      <c r="G7" s="61"/>
      <c r="H7" s="90" t="s">
        <v>20</v>
      </c>
      <c r="I7" s="92">
        <v>2</v>
      </c>
      <c r="J7" s="92">
        <v>3</v>
      </c>
      <c r="K7" s="93">
        <v>4</v>
      </c>
      <c r="L7" s="92" t="s">
        <v>21</v>
      </c>
      <c r="M7" s="68"/>
      <c r="Q7" s="69"/>
    </row>
    <row r="8" spans="1:21" ht="11.85" customHeight="1" x14ac:dyDescent="0.3">
      <c r="A8" s="87"/>
      <c r="B8" s="88"/>
      <c r="C8" s="88"/>
      <c r="D8" s="88"/>
      <c r="E8" s="88"/>
      <c r="F8" s="88"/>
      <c r="G8" s="89"/>
      <c r="H8" s="86"/>
      <c r="I8" s="93"/>
      <c r="J8" s="93"/>
      <c r="K8" s="93"/>
      <c r="L8" s="93"/>
      <c r="M8" s="68"/>
      <c r="N8" s="95" t="s">
        <v>224</v>
      </c>
      <c r="O8" s="95"/>
      <c r="P8" s="95"/>
      <c r="Q8" s="70"/>
    </row>
    <row r="9" spans="1:21" ht="11.85" customHeight="1" x14ac:dyDescent="0.3">
      <c r="A9" s="60"/>
      <c r="B9" s="13"/>
      <c r="C9" s="13"/>
      <c r="D9" s="13"/>
      <c r="E9" s="13"/>
      <c r="F9" s="13"/>
      <c r="G9" s="61"/>
      <c r="H9" s="86"/>
      <c r="I9" s="93"/>
      <c r="J9" s="93"/>
      <c r="K9" s="93"/>
      <c r="L9" s="93"/>
      <c r="M9" s="68"/>
      <c r="N9" s="96" t="s">
        <v>226</v>
      </c>
      <c r="O9" s="96"/>
      <c r="P9" s="96"/>
      <c r="Q9" s="71"/>
    </row>
    <row r="10" spans="1:21" ht="11.85" customHeight="1" x14ac:dyDescent="0.3">
      <c r="A10" s="62"/>
      <c r="B10" s="63"/>
      <c r="C10" s="63"/>
      <c r="D10" s="63"/>
      <c r="E10" s="63"/>
      <c r="F10" s="63"/>
      <c r="G10" s="64"/>
      <c r="H10" s="91"/>
      <c r="I10" s="94"/>
      <c r="J10" s="94"/>
      <c r="K10" s="94"/>
      <c r="L10" s="94"/>
      <c r="M10" s="72"/>
      <c r="N10" s="73"/>
      <c r="O10" s="73"/>
      <c r="P10" s="73"/>
      <c r="Q10" s="74"/>
    </row>
    <row r="11" spans="1:21" ht="14.7" customHeight="1" x14ac:dyDescent="0.3">
      <c r="A11" s="97" t="s">
        <v>25</v>
      </c>
      <c r="B11" s="97" t="s">
        <v>26</v>
      </c>
      <c r="C11" s="97" t="s">
        <v>27</v>
      </c>
      <c r="D11" s="100" t="s">
        <v>228</v>
      </c>
      <c r="E11" s="103" t="s">
        <v>0</v>
      </c>
      <c r="F11" s="104"/>
      <c r="G11" s="104"/>
      <c r="H11" s="105"/>
      <c r="I11" s="78" t="s">
        <v>29</v>
      </c>
      <c r="J11" s="79"/>
      <c r="K11" s="79"/>
      <c r="L11" s="80"/>
      <c r="M11" s="109" t="s">
        <v>30</v>
      </c>
      <c r="N11" s="110"/>
      <c r="O11" s="110"/>
      <c r="P11" s="110"/>
      <c r="Q11" s="111"/>
    </row>
    <row r="12" spans="1:21" x14ac:dyDescent="0.3">
      <c r="A12" s="98"/>
      <c r="B12" s="98"/>
      <c r="C12" s="98"/>
      <c r="D12" s="101"/>
      <c r="E12" s="106"/>
      <c r="F12" s="107"/>
      <c r="G12" s="107"/>
      <c r="H12" s="108"/>
      <c r="I12" s="81" t="s">
        <v>31</v>
      </c>
      <c r="J12" s="82"/>
      <c r="K12" s="42" t="s">
        <v>32</v>
      </c>
      <c r="L12" s="42" t="s">
        <v>33</v>
      </c>
      <c r="M12" s="112"/>
      <c r="N12" s="113"/>
      <c r="O12" s="113"/>
      <c r="P12" s="113"/>
      <c r="Q12" s="114"/>
    </row>
    <row r="13" spans="1:21" ht="40.799999999999997" x14ac:dyDescent="0.3">
      <c r="A13" s="99"/>
      <c r="B13" s="99"/>
      <c r="C13" s="99"/>
      <c r="D13" s="102"/>
      <c r="E13" s="42" t="s">
        <v>1</v>
      </c>
      <c r="F13" s="42" t="s">
        <v>2</v>
      </c>
      <c r="G13" s="42" t="s">
        <v>3</v>
      </c>
      <c r="H13" s="42" t="s">
        <v>4</v>
      </c>
      <c r="I13" s="12" t="s">
        <v>34</v>
      </c>
      <c r="J13" s="12"/>
      <c r="K13" s="12" t="s">
        <v>35</v>
      </c>
      <c r="L13" s="12" t="s">
        <v>36</v>
      </c>
      <c r="M13" s="25" t="s">
        <v>37</v>
      </c>
      <c r="N13" s="25" t="s">
        <v>38</v>
      </c>
      <c r="O13" s="115" t="s">
        <v>39</v>
      </c>
      <c r="P13" s="116"/>
      <c r="Q13" s="117"/>
      <c r="R13" s="49" t="s">
        <v>1</v>
      </c>
      <c r="S13" s="49" t="s">
        <v>2</v>
      </c>
      <c r="T13" s="49" t="s">
        <v>3</v>
      </c>
      <c r="U13" s="49" t="s">
        <v>4</v>
      </c>
    </row>
    <row r="14" spans="1:21" ht="12.6" customHeight="1" x14ac:dyDescent="0.3">
      <c r="A14" s="118">
        <v>1</v>
      </c>
      <c r="B14" s="121" t="s">
        <v>40</v>
      </c>
      <c r="C14" s="121" t="s">
        <v>162</v>
      </c>
      <c r="D14" s="27" t="s">
        <v>113</v>
      </c>
      <c r="E14" s="28">
        <f t="shared" ref="E14:E20" si="0">+E15+$R$21</f>
        <v>1500</v>
      </c>
      <c r="F14" s="28">
        <f t="shared" ref="F14:F20" si="1">+F15+$S$21</f>
        <v>1720</v>
      </c>
      <c r="G14" s="28">
        <f t="shared" ref="G14:G20" si="2">+G15+$T$21</f>
        <v>2050</v>
      </c>
      <c r="H14" s="27">
        <v>2640</v>
      </c>
      <c r="I14" s="124">
        <v>0.1</v>
      </c>
      <c r="J14" s="124"/>
      <c r="K14" s="124">
        <v>0.15</v>
      </c>
      <c r="L14" s="124">
        <v>0.1</v>
      </c>
      <c r="M14" s="118" t="s">
        <v>43</v>
      </c>
      <c r="N14" s="118" t="s">
        <v>44</v>
      </c>
      <c r="O14" s="127" t="s">
        <v>167</v>
      </c>
      <c r="P14" s="128"/>
      <c r="Q14" s="129"/>
    </row>
    <row r="15" spans="1:21" ht="12.6" customHeight="1" x14ac:dyDescent="0.3">
      <c r="A15" s="119"/>
      <c r="B15" s="122"/>
      <c r="C15" s="122"/>
      <c r="D15" s="28" t="s">
        <v>114</v>
      </c>
      <c r="E15" s="28">
        <f t="shared" si="0"/>
        <v>1450</v>
      </c>
      <c r="F15" s="28">
        <f t="shared" si="1"/>
        <v>1670</v>
      </c>
      <c r="G15" s="28">
        <f t="shared" si="2"/>
        <v>2000.0000000000002</v>
      </c>
      <c r="H15" s="28">
        <f>+H14</f>
        <v>2640</v>
      </c>
      <c r="I15" s="125"/>
      <c r="J15" s="125"/>
      <c r="K15" s="125"/>
      <c r="L15" s="125"/>
      <c r="M15" s="119"/>
      <c r="N15" s="119"/>
      <c r="O15" s="130"/>
      <c r="P15" s="131"/>
      <c r="Q15" s="132"/>
    </row>
    <row r="16" spans="1:21" ht="12.6" customHeight="1" x14ac:dyDescent="0.3">
      <c r="A16" s="119"/>
      <c r="B16" s="122"/>
      <c r="C16" s="122"/>
      <c r="D16" s="28" t="s">
        <v>115</v>
      </c>
      <c r="E16" s="28">
        <f t="shared" si="0"/>
        <v>1400</v>
      </c>
      <c r="F16" s="28">
        <f t="shared" si="1"/>
        <v>1620</v>
      </c>
      <c r="G16" s="28">
        <f t="shared" si="2"/>
        <v>1950.0000000000002</v>
      </c>
      <c r="H16" s="28">
        <f t="shared" ref="H16:H21" si="3">+H15</f>
        <v>2640</v>
      </c>
      <c r="I16" s="125"/>
      <c r="J16" s="125"/>
      <c r="K16" s="125"/>
      <c r="L16" s="125"/>
      <c r="M16" s="119"/>
      <c r="N16" s="119"/>
      <c r="O16" s="130"/>
      <c r="P16" s="131"/>
      <c r="Q16" s="132"/>
    </row>
    <row r="17" spans="1:21" ht="12.6" customHeight="1" x14ac:dyDescent="0.3">
      <c r="A17" s="119"/>
      <c r="B17" s="122"/>
      <c r="C17" s="122"/>
      <c r="D17" s="28" t="s">
        <v>116</v>
      </c>
      <c r="E17" s="28">
        <f t="shared" si="0"/>
        <v>1350</v>
      </c>
      <c r="F17" s="28">
        <f t="shared" si="1"/>
        <v>1570</v>
      </c>
      <c r="G17" s="28">
        <f t="shared" si="2"/>
        <v>1900.0000000000002</v>
      </c>
      <c r="H17" s="28">
        <f t="shared" si="3"/>
        <v>2640</v>
      </c>
      <c r="I17" s="125"/>
      <c r="J17" s="125"/>
      <c r="K17" s="125"/>
      <c r="L17" s="125"/>
      <c r="M17" s="119"/>
      <c r="N17" s="119"/>
      <c r="O17" s="130"/>
      <c r="P17" s="131"/>
      <c r="Q17" s="132"/>
    </row>
    <row r="18" spans="1:21" ht="12.6" customHeight="1" x14ac:dyDescent="0.3">
      <c r="A18" s="119"/>
      <c r="B18" s="122"/>
      <c r="C18" s="122"/>
      <c r="D18" s="28" t="s">
        <v>117</v>
      </c>
      <c r="E18" s="28">
        <f t="shared" si="0"/>
        <v>1300</v>
      </c>
      <c r="F18" s="28">
        <f t="shared" si="1"/>
        <v>1520</v>
      </c>
      <c r="G18" s="28">
        <f t="shared" si="2"/>
        <v>1850.0000000000002</v>
      </c>
      <c r="H18" s="28">
        <f t="shared" si="3"/>
        <v>2640</v>
      </c>
      <c r="I18" s="125"/>
      <c r="J18" s="125"/>
      <c r="K18" s="125"/>
      <c r="L18" s="125"/>
      <c r="M18" s="119"/>
      <c r="N18" s="119"/>
      <c r="O18" s="130"/>
      <c r="P18" s="131"/>
      <c r="Q18" s="132"/>
    </row>
    <row r="19" spans="1:21" ht="12.6" customHeight="1" x14ac:dyDescent="0.3">
      <c r="A19" s="119"/>
      <c r="B19" s="122"/>
      <c r="C19" s="122"/>
      <c r="D19" s="28" t="s">
        <v>118</v>
      </c>
      <c r="E19" s="28">
        <f t="shared" si="0"/>
        <v>1250</v>
      </c>
      <c r="F19" s="28">
        <f t="shared" si="1"/>
        <v>1470</v>
      </c>
      <c r="G19" s="28">
        <f t="shared" si="2"/>
        <v>1800.0000000000002</v>
      </c>
      <c r="H19" s="28">
        <f t="shared" si="3"/>
        <v>2640</v>
      </c>
      <c r="I19" s="125"/>
      <c r="J19" s="125"/>
      <c r="K19" s="125"/>
      <c r="L19" s="125"/>
      <c r="M19" s="119"/>
      <c r="N19" s="119"/>
      <c r="O19" s="130"/>
      <c r="P19" s="131"/>
      <c r="Q19" s="132"/>
    </row>
    <row r="20" spans="1:21" ht="12.6" customHeight="1" x14ac:dyDescent="0.3">
      <c r="A20" s="119"/>
      <c r="B20" s="122"/>
      <c r="C20" s="122"/>
      <c r="D20" s="28" t="s">
        <v>119</v>
      </c>
      <c r="E20" s="28">
        <f t="shared" si="0"/>
        <v>1200</v>
      </c>
      <c r="F20" s="28">
        <f t="shared" si="1"/>
        <v>1420</v>
      </c>
      <c r="G20" s="28">
        <f t="shared" si="2"/>
        <v>1750.0000000000002</v>
      </c>
      <c r="H20" s="28">
        <f t="shared" si="3"/>
        <v>2640</v>
      </c>
      <c r="I20" s="125"/>
      <c r="J20" s="125"/>
      <c r="K20" s="125"/>
      <c r="L20" s="125"/>
      <c r="M20" s="119"/>
      <c r="N20" s="119"/>
      <c r="O20" s="130"/>
      <c r="P20" s="131"/>
      <c r="Q20" s="132"/>
    </row>
    <row r="21" spans="1:21" ht="12.6" customHeight="1" x14ac:dyDescent="0.3">
      <c r="A21" s="119"/>
      <c r="B21" s="122"/>
      <c r="C21" s="122"/>
      <c r="D21" s="28" t="s">
        <v>120</v>
      </c>
      <c r="E21" s="28">
        <f>+E22+$R$21</f>
        <v>1150</v>
      </c>
      <c r="F21" s="28">
        <f>+F22+$S$21</f>
        <v>1370</v>
      </c>
      <c r="G21" s="28">
        <f>+G22+$T$21</f>
        <v>1700.0000000000002</v>
      </c>
      <c r="H21" s="28">
        <f t="shared" si="3"/>
        <v>2640</v>
      </c>
      <c r="I21" s="125"/>
      <c r="J21" s="125"/>
      <c r="K21" s="125"/>
      <c r="L21" s="125"/>
      <c r="M21" s="119"/>
      <c r="N21" s="119"/>
      <c r="O21" s="130"/>
      <c r="P21" s="131"/>
      <c r="Q21" s="132"/>
      <c r="R21">
        <v>50</v>
      </c>
      <c r="S21">
        <v>50</v>
      </c>
      <c r="T21">
        <v>50</v>
      </c>
      <c r="U21">
        <v>0</v>
      </c>
    </row>
    <row r="22" spans="1:21" ht="12.6" customHeight="1" x14ac:dyDescent="0.3">
      <c r="A22" s="120"/>
      <c r="B22" s="123"/>
      <c r="C22" s="123"/>
      <c r="D22" s="29" t="s">
        <v>121</v>
      </c>
      <c r="E22" s="29">
        <f>1000*1.1</f>
        <v>1100</v>
      </c>
      <c r="F22" s="29">
        <f>1200*1.1</f>
        <v>1320</v>
      </c>
      <c r="G22" s="29">
        <f>1500*1.1</f>
        <v>1650.0000000000002</v>
      </c>
      <c r="H22" s="29">
        <f>2400*1.1</f>
        <v>2640</v>
      </c>
      <c r="I22" s="126"/>
      <c r="J22" s="126"/>
      <c r="K22" s="126"/>
      <c r="L22" s="126"/>
      <c r="M22" s="120"/>
      <c r="N22" s="120"/>
      <c r="O22" s="133"/>
      <c r="P22" s="134"/>
      <c r="Q22" s="135"/>
    </row>
    <row r="23" spans="1:21" ht="12.6" customHeight="1" x14ac:dyDescent="0.3">
      <c r="A23" s="118">
        <v>3</v>
      </c>
      <c r="B23" s="121" t="s">
        <v>54</v>
      </c>
      <c r="C23" s="136" t="s">
        <v>51</v>
      </c>
      <c r="D23" s="27" t="s">
        <v>115</v>
      </c>
      <c r="E23" s="28">
        <f t="shared" ref="E23:E27" si="4">+E24+$R$28</f>
        <v>1015.0000000000001</v>
      </c>
      <c r="F23" s="28">
        <f t="shared" ref="F23:F27" si="5">+F24+$S$28</f>
        <v>1235</v>
      </c>
      <c r="G23" s="28">
        <f t="shared" ref="G23:G27" si="6">+G24+$T$28</f>
        <v>1455</v>
      </c>
      <c r="H23" s="27">
        <v>1925</v>
      </c>
      <c r="I23" s="124">
        <v>0.1</v>
      </c>
      <c r="J23" s="124"/>
      <c r="K23" s="124">
        <v>0.15</v>
      </c>
      <c r="L23" s="124">
        <v>0.1</v>
      </c>
      <c r="M23" s="118" t="s">
        <v>55</v>
      </c>
      <c r="N23" s="118" t="s">
        <v>44</v>
      </c>
      <c r="O23" s="127" t="s">
        <v>169</v>
      </c>
      <c r="P23" s="128"/>
      <c r="Q23" s="129"/>
    </row>
    <row r="24" spans="1:21" ht="12.6" customHeight="1" x14ac:dyDescent="0.3">
      <c r="A24" s="119"/>
      <c r="B24" s="122"/>
      <c r="C24" s="137"/>
      <c r="D24" s="28" t="s">
        <v>116</v>
      </c>
      <c r="E24" s="28">
        <f t="shared" si="4"/>
        <v>965.00000000000011</v>
      </c>
      <c r="F24" s="28">
        <f t="shared" si="5"/>
        <v>1185</v>
      </c>
      <c r="G24" s="28">
        <f t="shared" si="6"/>
        <v>1405</v>
      </c>
      <c r="H24" s="28">
        <f>+H23</f>
        <v>1925</v>
      </c>
      <c r="I24" s="125"/>
      <c r="J24" s="125"/>
      <c r="K24" s="125"/>
      <c r="L24" s="125"/>
      <c r="M24" s="119"/>
      <c r="N24" s="119"/>
      <c r="O24" s="130"/>
      <c r="P24" s="131"/>
      <c r="Q24" s="132"/>
    </row>
    <row r="25" spans="1:21" ht="12.6" customHeight="1" x14ac:dyDescent="0.3">
      <c r="A25" s="119"/>
      <c r="B25" s="122"/>
      <c r="C25" s="137"/>
      <c r="D25" s="28" t="s">
        <v>117</v>
      </c>
      <c r="E25" s="28">
        <f t="shared" si="4"/>
        <v>915.00000000000011</v>
      </c>
      <c r="F25" s="28">
        <f t="shared" si="5"/>
        <v>1135</v>
      </c>
      <c r="G25" s="28">
        <f t="shared" si="6"/>
        <v>1355</v>
      </c>
      <c r="H25" s="28">
        <f t="shared" ref="H25:H28" si="7">+H24</f>
        <v>1925</v>
      </c>
      <c r="I25" s="125"/>
      <c r="J25" s="125"/>
      <c r="K25" s="125"/>
      <c r="L25" s="125"/>
      <c r="M25" s="119"/>
      <c r="N25" s="119"/>
      <c r="O25" s="130"/>
      <c r="P25" s="131"/>
      <c r="Q25" s="132"/>
    </row>
    <row r="26" spans="1:21" ht="12.6" customHeight="1" x14ac:dyDescent="0.3">
      <c r="A26" s="119"/>
      <c r="B26" s="122"/>
      <c r="C26" s="137"/>
      <c r="D26" s="28" t="s">
        <v>118</v>
      </c>
      <c r="E26" s="28">
        <f t="shared" si="4"/>
        <v>865.00000000000011</v>
      </c>
      <c r="F26" s="28">
        <f t="shared" si="5"/>
        <v>1085</v>
      </c>
      <c r="G26" s="28">
        <f t="shared" si="6"/>
        <v>1305</v>
      </c>
      <c r="H26" s="28">
        <f t="shared" si="7"/>
        <v>1925</v>
      </c>
      <c r="I26" s="125"/>
      <c r="J26" s="125"/>
      <c r="K26" s="125"/>
      <c r="L26" s="125"/>
      <c r="M26" s="119"/>
      <c r="N26" s="119"/>
      <c r="O26" s="130"/>
      <c r="P26" s="131"/>
      <c r="Q26" s="132"/>
    </row>
    <row r="27" spans="1:21" ht="12.6" customHeight="1" x14ac:dyDescent="0.3">
      <c r="A27" s="119"/>
      <c r="B27" s="122"/>
      <c r="C27" s="137"/>
      <c r="D27" s="28" t="s">
        <v>119</v>
      </c>
      <c r="E27" s="28">
        <f t="shared" si="4"/>
        <v>815.00000000000011</v>
      </c>
      <c r="F27" s="28">
        <f t="shared" si="5"/>
        <v>1035</v>
      </c>
      <c r="G27" s="28">
        <f t="shared" si="6"/>
        <v>1255</v>
      </c>
      <c r="H27" s="28">
        <f t="shared" si="7"/>
        <v>1925</v>
      </c>
      <c r="I27" s="125"/>
      <c r="J27" s="125"/>
      <c r="K27" s="125"/>
      <c r="L27" s="125"/>
      <c r="M27" s="119"/>
      <c r="N27" s="119"/>
      <c r="O27" s="130"/>
      <c r="P27" s="131"/>
      <c r="Q27" s="132"/>
    </row>
    <row r="28" spans="1:21" ht="12.6" customHeight="1" x14ac:dyDescent="0.3">
      <c r="A28" s="119"/>
      <c r="B28" s="122"/>
      <c r="C28" s="137"/>
      <c r="D28" s="28" t="s">
        <v>120</v>
      </c>
      <c r="E28" s="28">
        <f>+E29+$R$28</f>
        <v>765.00000000000011</v>
      </c>
      <c r="F28" s="28">
        <f>+F29+$S$28</f>
        <v>985.00000000000011</v>
      </c>
      <c r="G28" s="28">
        <f>+G29+$T$28</f>
        <v>1205</v>
      </c>
      <c r="H28" s="28">
        <f t="shared" si="7"/>
        <v>1925</v>
      </c>
      <c r="I28" s="125"/>
      <c r="J28" s="125"/>
      <c r="K28" s="125"/>
      <c r="L28" s="125"/>
      <c r="M28" s="119"/>
      <c r="N28" s="119"/>
      <c r="O28" s="130"/>
      <c r="P28" s="131"/>
      <c r="Q28" s="132"/>
      <c r="R28">
        <v>50</v>
      </c>
      <c r="S28">
        <v>50</v>
      </c>
      <c r="T28">
        <v>50</v>
      </c>
      <c r="U28">
        <v>0</v>
      </c>
    </row>
    <row r="29" spans="1:21" ht="12.6" customHeight="1" x14ac:dyDescent="0.3">
      <c r="A29" s="120"/>
      <c r="B29" s="123"/>
      <c r="C29" s="138"/>
      <c r="D29" s="29" t="s">
        <v>121</v>
      </c>
      <c r="E29" s="29">
        <f>650*1.1</f>
        <v>715.00000000000011</v>
      </c>
      <c r="F29" s="29">
        <f>850*1.1</f>
        <v>935.00000000000011</v>
      </c>
      <c r="G29" s="29">
        <f>1050*1.1</f>
        <v>1155</v>
      </c>
      <c r="H29" s="29">
        <f>1750*1.1</f>
        <v>1925.0000000000002</v>
      </c>
      <c r="I29" s="126"/>
      <c r="J29" s="126"/>
      <c r="K29" s="126"/>
      <c r="L29" s="126"/>
      <c r="M29" s="120"/>
      <c r="N29" s="120"/>
      <c r="O29" s="133"/>
      <c r="P29" s="134"/>
      <c r="Q29" s="135"/>
    </row>
    <row r="30" spans="1:21" ht="12.6" customHeight="1" x14ac:dyDescent="0.3">
      <c r="A30" s="118">
        <v>4</v>
      </c>
      <c r="B30" s="121" t="s">
        <v>57</v>
      </c>
      <c r="C30" s="136" t="s">
        <v>58</v>
      </c>
      <c r="D30" s="27" t="s">
        <v>126</v>
      </c>
      <c r="E30" s="28">
        <f t="shared" ref="E30:E34" si="8">+E31+$R$35</f>
        <v>734.5</v>
      </c>
      <c r="F30" s="28">
        <f t="shared" ref="F30:F34" si="9">+F31+$S$35</f>
        <v>792</v>
      </c>
      <c r="G30" s="28">
        <f t="shared" ref="G30:G34" si="10">+G31+$T$35</f>
        <v>895.5</v>
      </c>
      <c r="H30" s="27">
        <v>1050</v>
      </c>
      <c r="I30" s="124">
        <v>0.1</v>
      </c>
      <c r="J30" s="124"/>
      <c r="K30" s="124">
        <v>0.15</v>
      </c>
      <c r="L30" s="124">
        <v>0.1</v>
      </c>
      <c r="M30" s="118" t="s">
        <v>55</v>
      </c>
      <c r="N30" s="118" t="s">
        <v>44</v>
      </c>
      <c r="O30" s="127" t="s">
        <v>170</v>
      </c>
      <c r="P30" s="128"/>
      <c r="Q30" s="129"/>
    </row>
    <row r="31" spans="1:21" ht="12.6" customHeight="1" x14ac:dyDescent="0.3">
      <c r="A31" s="119"/>
      <c r="B31" s="122"/>
      <c r="C31" s="137"/>
      <c r="D31" s="28" t="s">
        <v>116</v>
      </c>
      <c r="E31" s="28">
        <f t="shared" si="8"/>
        <v>694.5</v>
      </c>
      <c r="F31" s="28">
        <f t="shared" si="9"/>
        <v>752</v>
      </c>
      <c r="G31" s="28">
        <f t="shared" si="10"/>
        <v>855.5</v>
      </c>
      <c r="H31" s="28">
        <v>1050</v>
      </c>
      <c r="I31" s="125"/>
      <c r="J31" s="125"/>
      <c r="K31" s="125"/>
      <c r="L31" s="125"/>
      <c r="M31" s="119"/>
      <c r="N31" s="119"/>
      <c r="O31" s="130"/>
      <c r="P31" s="131"/>
      <c r="Q31" s="132"/>
    </row>
    <row r="32" spans="1:21" ht="12.6" customHeight="1" x14ac:dyDescent="0.3">
      <c r="A32" s="119"/>
      <c r="B32" s="122"/>
      <c r="C32" s="137"/>
      <c r="D32" s="28" t="s">
        <v>117</v>
      </c>
      <c r="E32" s="28">
        <f t="shared" si="8"/>
        <v>654.5</v>
      </c>
      <c r="F32" s="28">
        <f t="shared" si="9"/>
        <v>712</v>
      </c>
      <c r="G32" s="28">
        <f t="shared" si="10"/>
        <v>815.5</v>
      </c>
      <c r="H32" s="28">
        <v>1050</v>
      </c>
      <c r="I32" s="125"/>
      <c r="J32" s="125"/>
      <c r="K32" s="125"/>
      <c r="L32" s="125"/>
      <c r="M32" s="119"/>
      <c r="N32" s="119"/>
      <c r="O32" s="130"/>
      <c r="P32" s="131"/>
      <c r="Q32" s="132"/>
    </row>
    <row r="33" spans="1:21" ht="12.6" customHeight="1" x14ac:dyDescent="0.3">
      <c r="A33" s="119"/>
      <c r="B33" s="122"/>
      <c r="C33" s="137"/>
      <c r="D33" s="28" t="s">
        <v>118</v>
      </c>
      <c r="E33" s="28">
        <f t="shared" si="8"/>
        <v>614.5</v>
      </c>
      <c r="F33" s="28">
        <f t="shared" si="9"/>
        <v>672</v>
      </c>
      <c r="G33" s="28">
        <f t="shared" si="10"/>
        <v>775.5</v>
      </c>
      <c r="H33" s="28">
        <v>1050</v>
      </c>
      <c r="I33" s="125"/>
      <c r="J33" s="125"/>
      <c r="K33" s="125"/>
      <c r="L33" s="125"/>
      <c r="M33" s="119"/>
      <c r="N33" s="119"/>
      <c r="O33" s="130"/>
      <c r="P33" s="131"/>
      <c r="Q33" s="132"/>
    </row>
    <row r="34" spans="1:21" ht="12.6" customHeight="1" x14ac:dyDescent="0.3">
      <c r="A34" s="119"/>
      <c r="B34" s="122"/>
      <c r="C34" s="137"/>
      <c r="D34" s="28" t="s">
        <v>119</v>
      </c>
      <c r="E34" s="28">
        <f t="shared" si="8"/>
        <v>574.5</v>
      </c>
      <c r="F34" s="28">
        <f t="shared" si="9"/>
        <v>632</v>
      </c>
      <c r="G34" s="28">
        <f t="shared" si="10"/>
        <v>735.5</v>
      </c>
      <c r="H34" s="28">
        <v>1050</v>
      </c>
      <c r="I34" s="125"/>
      <c r="J34" s="125"/>
      <c r="K34" s="125"/>
      <c r="L34" s="125"/>
      <c r="M34" s="119"/>
      <c r="N34" s="119"/>
      <c r="O34" s="130"/>
      <c r="P34" s="131"/>
      <c r="Q34" s="132"/>
    </row>
    <row r="35" spans="1:21" ht="12.6" customHeight="1" x14ac:dyDescent="0.3">
      <c r="A35" s="119"/>
      <c r="B35" s="122"/>
      <c r="C35" s="137"/>
      <c r="D35" s="28" t="s">
        <v>120</v>
      </c>
      <c r="E35" s="28">
        <f>+E36+$R$35</f>
        <v>534.5</v>
      </c>
      <c r="F35" s="28">
        <f>+F36+$S$35</f>
        <v>592</v>
      </c>
      <c r="G35" s="28">
        <f>+G36+$T$35</f>
        <v>695.5</v>
      </c>
      <c r="H35" s="28">
        <v>1050</v>
      </c>
      <c r="I35" s="125"/>
      <c r="J35" s="125"/>
      <c r="K35" s="125"/>
      <c r="L35" s="125"/>
      <c r="M35" s="119"/>
      <c r="N35" s="119"/>
      <c r="O35" s="130"/>
      <c r="P35" s="131"/>
      <c r="Q35" s="132"/>
      <c r="R35">
        <v>40</v>
      </c>
      <c r="S35">
        <v>40</v>
      </c>
      <c r="T35">
        <v>40</v>
      </c>
      <c r="U35">
        <v>0</v>
      </c>
    </row>
    <row r="36" spans="1:21" ht="12.6" customHeight="1" x14ac:dyDescent="0.3">
      <c r="A36" s="120"/>
      <c r="B36" s="123"/>
      <c r="C36" s="138"/>
      <c r="D36" s="29" t="s">
        <v>121</v>
      </c>
      <c r="E36" s="29">
        <f>430*1.15</f>
        <v>494.49999999999994</v>
      </c>
      <c r="F36" s="29">
        <f>480*1.15</f>
        <v>552</v>
      </c>
      <c r="G36" s="29">
        <f>570*1.15</f>
        <v>655.5</v>
      </c>
      <c r="H36" s="29">
        <v>1050</v>
      </c>
      <c r="I36" s="126"/>
      <c r="J36" s="126"/>
      <c r="K36" s="126"/>
      <c r="L36" s="126"/>
      <c r="M36" s="120"/>
      <c r="N36" s="120"/>
      <c r="O36" s="133"/>
      <c r="P36" s="134"/>
      <c r="Q36" s="135"/>
    </row>
    <row r="37" spans="1:21" ht="12.6" customHeight="1" x14ac:dyDescent="0.3">
      <c r="A37" s="43" t="s">
        <v>69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21" ht="12.6" customHeight="1" x14ac:dyDescent="0.3">
      <c r="A38" s="16" t="s">
        <v>70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21" ht="12.6" customHeight="1" x14ac:dyDescent="0.3">
      <c r="A39" s="16" t="s">
        <v>234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21" ht="12.6" customHeight="1" x14ac:dyDescent="0.3">
      <c r="A40" s="16" t="s">
        <v>236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21" ht="12.6" customHeight="1" x14ac:dyDescent="0.3">
      <c r="A41" s="16" t="s">
        <v>73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21" ht="12.6" customHeight="1" x14ac:dyDescent="0.3">
      <c r="A42" s="16" t="s">
        <v>232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21" ht="12.6" customHeight="1" x14ac:dyDescent="0.3">
      <c r="A43" s="18" t="s">
        <v>75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21" ht="12.6" customHeight="1" x14ac:dyDescent="0.3">
      <c r="A44" s="18" t="s">
        <v>233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21" ht="12.6" customHeight="1" x14ac:dyDescent="0.3">
      <c r="A45" s="18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21" ht="12.6" customHeight="1" x14ac:dyDescent="0.3">
      <c r="A46" s="18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1:21" ht="11.7" customHeight="1" x14ac:dyDescent="0.3">
      <c r="A47" s="57"/>
      <c r="B47" s="58"/>
      <c r="C47" s="58"/>
      <c r="D47" s="58"/>
      <c r="E47" s="58"/>
      <c r="F47" s="58"/>
      <c r="G47" s="59"/>
      <c r="H47" s="17" t="s">
        <v>0</v>
      </c>
      <c r="I47" s="17" t="s">
        <v>1</v>
      </c>
      <c r="J47" s="17" t="s">
        <v>2</v>
      </c>
      <c r="K47" s="17" t="s">
        <v>3</v>
      </c>
      <c r="L47" s="17" t="s">
        <v>4</v>
      </c>
      <c r="M47" s="65"/>
      <c r="N47" s="66"/>
      <c r="O47" s="66"/>
      <c r="P47" s="66"/>
      <c r="Q47" s="67"/>
    </row>
    <row r="48" spans="1:21" ht="11.7" customHeight="1" x14ac:dyDescent="0.3">
      <c r="A48" s="60" t="s">
        <v>5</v>
      </c>
      <c r="B48" s="13"/>
      <c r="C48" s="13"/>
      <c r="D48" s="13"/>
      <c r="E48" s="13"/>
      <c r="F48" s="13"/>
      <c r="G48" s="61"/>
      <c r="H48" s="167" t="s">
        <v>127</v>
      </c>
      <c r="I48" s="7" t="s">
        <v>218</v>
      </c>
      <c r="J48" s="83" t="s">
        <v>216</v>
      </c>
      <c r="K48" s="5" t="s">
        <v>215</v>
      </c>
      <c r="L48" s="37" t="s">
        <v>192</v>
      </c>
      <c r="M48" s="68"/>
      <c r="Q48" s="69"/>
    </row>
    <row r="49" spans="1:21" ht="11.7" customHeight="1" x14ac:dyDescent="0.3">
      <c r="A49" s="60" t="s">
        <v>205</v>
      </c>
      <c r="B49" s="13"/>
      <c r="C49" s="13"/>
      <c r="D49" s="13"/>
      <c r="E49" s="13"/>
      <c r="F49" s="13"/>
      <c r="G49" s="61"/>
      <c r="H49" s="168"/>
      <c r="I49" s="7" t="s">
        <v>195</v>
      </c>
      <c r="J49" s="83" t="s">
        <v>219</v>
      </c>
      <c r="K49" s="7" t="s">
        <v>217</v>
      </c>
      <c r="L49" s="36" t="s">
        <v>201</v>
      </c>
      <c r="M49" s="68"/>
      <c r="Q49" s="69"/>
    </row>
    <row r="50" spans="1:21" ht="11.7" customHeight="1" x14ac:dyDescent="0.3">
      <c r="A50" s="60" t="s">
        <v>204</v>
      </c>
      <c r="B50" s="13"/>
      <c r="C50" s="13"/>
      <c r="D50" s="13"/>
      <c r="E50" s="13"/>
      <c r="F50" s="13"/>
      <c r="G50" s="61"/>
      <c r="H50" s="168"/>
      <c r="I50" s="7" t="s">
        <v>196</v>
      </c>
      <c r="J50" s="75" t="s">
        <v>220</v>
      </c>
      <c r="K50" s="7" t="s">
        <v>221</v>
      </c>
      <c r="L50" s="84"/>
      <c r="M50" s="68"/>
      <c r="Q50" s="69"/>
    </row>
    <row r="51" spans="1:21" ht="11.7" customHeight="1" x14ac:dyDescent="0.3">
      <c r="A51" s="60" t="s">
        <v>203</v>
      </c>
      <c r="B51" s="13"/>
      <c r="C51" s="13"/>
      <c r="D51" s="13"/>
      <c r="E51" s="13"/>
      <c r="F51" s="13"/>
      <c r="G51" s="61"/>
      <c r="H51" s="168"/>
      <c r="I51" s="7" t="s">
        <v>223</v>
      </c>
      <c r="J51" s="75" t="s">
        <v>222</v>
      </c>
      <c r="K51" s="7" t="s">
        <v>200</v>
      </c>
      <c r="L51" s="36"/>
      <c r="M51" s="68"/>
      <c r="Q51" s="69"/>
    </row>
    <row r="52" spans="1:21" ht="11.7" customHeight="1" x14ac:dyDescent="0.3">
      <c r="A52" s="87" t="s">
        <v>22</v>
      </c>
      <c r="B52" s="88"/>
      <c r="C52" s="88"/>
      <c r="D52" s="88"/>
      <c r="E52" s="88"/>
      <c r="F52" s="88"/>
      <c r="G52" s="89"/>
      <c r="H52" s="168"/>
      <c r="I52" s="9"/>
      <c r="J52" s="75" t="s">
        <v>197</v>
      </c>
      <c r="K52" s="9"/>
      <c r="L52" s="36" t="s">
        <v>212</v>
      </c>
      <c r="M52" s="68"/>
      <c r="Q52" s="69"/>
    </row>
    <row r="53" spans="1:21" ht="11.85" customHeight="1" x14ac:dyDescent="0.3">
      <c r="A53" s="60"/>
      <c r="B53" s="13"/>
      <c r="C53" s="13"/>
      <c r="D53" s="13"/>
      <c r="E53" s="13"/>
      <c r="F53" s="13"/>
      <c r="G53" s="61"/>
      <c r="H53" s="90" t="s">
        <v>20</v>
      </c>
      <c r="I53" s="93">
        <v>2</v>
      </c>
      <c r="J53" s="92">
        <v>3</v>
      </c>
      <c r="K53" s="92">
        <v>4</v>
      </c>
      <c r="L53" s="92" t="s">
        <v>21</v>
      </c>
      <c r="M53" s="68"/>
      <c r="Q53" s="69"/>
    </row>
    <row r="54" spans="1:21" ht="11.85" customHeight="1" x14ac:dyDescent="0.3">
      <c r="A54" s="87"/>
      <c r="B54" s="88"/>
      <c r="C54" s="88"/>
      <c r="D54" s="88"/>
      <c r="E54" s="88"/>
      <c r="F54" s="88"/>
      <c r="G54" s="89"/>
      <c r="H54" s="86"/>
      <c r="I54" s="93"/>
      <c r="J54" s="93"/>
      <c r="K54" s="93"/>
      <c r="L54" s="93"/>
      <c r="M54" s="68"/>
      <c r="N54" s="95" t="s">
        <v>224</v>
      </c>
      <c r="O54" s="95"/>
      <c r="P54" s="95"/>
      <c r="Q54" s="70"/>
    </row>
    <row r="55" spans="1:21" ht="11.85" customHeight="1" x14ac:dyDescent="0.3">
      <c r="A55" s="60"/>
      <c r="B55" s="13"/>
      <c r="C55" s="13"/>
      <c r="D55" s="13"/>
      <c r="E55" s="13"/>
      <c r="F55" s="13"/>
      <c r="G55" s="61"/>
      <c r="H55" s="86"/>
      <c r="I55" s="93"/>
      <c r="J55" s="93"/>
      <c r="K55" s="93"/>
      <c r="L55" s="93"/>
      <c r="M55" s="68"/>
      <c r="N55" s="96" t="s">
        <v>226</v>
      </c>
      <c r="O55" s="96"/>
      <c r="P55" s="96"/>
      <c r="Q55" s="71"/>
    </row>
    <row r="56" spans="1:21" ht="11.85" customHeight="1" x14ac:dyDescent="0.3">
      <c r="A56" s="62"/>
      <c r="B56" s="63"/>
      <c r="C56" s="63"/>
      <c r="D56" s="63"/>
      <c r="E56" s="63"/>
      <c r="F56" s="63"/>
      <c r="G56" s="64"/>
      <c r="H56" s="91"/>
      <c r="I56" s="94"/>
      <c r="J56" s="94"/>
      <c r="K56" s="94"/>
      <c r="L56" s="94"/>
      <c r="M56" s="72"/>
      <c r="N56" s="73"/>
      <c r="O56" s="73"/>
      <c r="P56" s="73"/>
      <c r="Q56" s="74"/>
    </row>
    <row r="57" spans="1:21" ht="11.85" customHeight="1" x14ac:dyDescent="0.3">
      <c r="A57" s="97" t="s">
        <v>25</v>
      </c>
      <c r="B57" s="97" t="s">
        <v>26</v>
      </c>
      <c r="C57" s="97" t="s">
        <v>27</v>
      </c>
      <c r="D57" s="100" t="s">
        <v>229</v>
      </c>
      <c r="E57" s="103" t="s">
        <v>0</v>
      </c>
      <c r="F57" s="104"/>
      <c r="G57" s="104"/>
      <c r="H57" s="105"/>
      <c r="I57" s="78" t="s">
        <v>29</v>
      </c>
      <c r="J57" s="79"/>
      <c r="K57" s="79"/>
      <c r="L57" s="80"/>
      <c r="M57" s="109" t="s">
        <v>30</v>
      </c>
      <c r="N57" s="110"/>
      <c r="O57" s="110"/>
      <c r="P57" s="110"/>
      <c r="Q57" s="111"/>
    </row>
    <row r="58" spans="1:21" ht="11.85" customHeight="1" x14ac:dyDescent="0.3">
      <c r="A58" s="98"/>
      <c r="B58" s="98"/>
      <c r="C58" s="98"/>
      <c r="D58" s="101"/>
      <c r="E58" s="106"/>
      <c r="F58" s="107"/>
      <c r="G58" s="107"/>
      <c r="H58" s="108"/>
      <c r="I58" s="81" t="s">
        <v>31</v>
      </c>
      <c r="J58" s="82"/>
      <c r="K58" s="42" t="s">
        <v>32</v>
      </c>
      <c r="L58" s="42" t="s">
        <v>33</v>
      </c>
      <c r="M58" s="112"/>
      <c r="N58" s="113"/>
      <c r="O58" s="113"/>
      <c r="P58" s="113"/>
      <c r="Q58" s="114"/>
    </row>
    <row r="59" spans="1:21" ht="40.950000000000003" customHeight="1" x14ac:dyDescent="0.3">
      <c r="A59" s="98"/>
      <c r="B59" s="98"/>
      <c r="C59" s="98"/>
      <c r="D59" s="101"/>
      <c r="E59" s="42" t="s">
        <v>1</v>
      </c>
      <c r="F59" s="42" t="s">
        <v>2</v>
      </c>
      <c r="G59" s="42" t="s">
        <v>3</v>
      </c>
      <c r="H59" s="50" t="s">
        <v>4</v>
      </c>
      <c r="I59" s="19" t="s">
        <v>76</v>
      </c>
      <c r="J59" s="19"/>
      <c r="K59" s="19" t="s">
        <v>35</v>
      </c>
      <c r="L59" s="19" t="s">
        <v>36</v>
      </c>
      <c r="M59" s="20" t="s">
        <v>37</v>
      </c>
      <c r="N59" s="20" t="s">
        <v>38</v>
      </c>
      <c r="O59" s="115" t="s">
        <v>39</v>
      </c>
      <c r="P59" s="116"/>
      <c r="Q59" s="117"/>
      <c r="R59" s="49" t="s">
        <v>1</v>
      </c>
      <c r="S59" s="49" t="s">
        <v>2</v>
      </c>
      <c r="T59" s="49" t="s">
        <v>3</v>
      </c>
      <c r="U59" s="49" t="s">
        <v>4</v>
      </c>
    </row>
    <row r="60" spans="1:21" ht="12.6" customHeight="1" x14ac:dyDescent="0.3">
      <c r="A60" s="118">
        <v>6</v>
      </c>
      <c r="B60" s="121" t="s">
        <v>62</v>
      </c>
      <c r="C60" s="136" t="s">
        <v>51</v>
      </c>
      <c r="D60" s="27" t="s">
        <v>117</v>
      </c>
      <c r="E60" s="28">
        <f t="shared" ref="E60:E62" si="11">+E61+$R$63</f>
        <v>413</v>
      </c>
      <c r="F60" s="28">
        <f t="shared" ref="F60:F62" si="12">+F61+$S$63</f>
        <v>506.5</v>
      </c>
      <c r="G60" s="28">
        <f t="shared" ref="G60:G62" si="13">+G61+$T$63</f>
        <v>666</v>
      </c>
      <c r="H60" s="27">
        <v>720</v>
      </c>
      <c r="I60" s="124">
        <v>0.1</v>
      </c>
      <c r="J60" s="124"/>
      <c r="K60" s="124">
        <v>0.15</v>
      </c>
      <c r="L60" s="124">
        <v>0.1</v>
      </c>
      <c r="M60" s="118" t="s">
        <v>55</v>
      </c>
      <c r="N60" s="118" t="s">
        <v>44</v>
      </c>
      <c r="O60" s="139" t="s">
        <v>165</v>
      </c>
      <c r="P60" s="140"/>
      <c r="Q60" s="141"/>
    </row>
    <row r="61" spans="1:21" ht="12.6" customHeight="1" x14ac:dyDescent="0.3">
      <c r="A61" s="119"/>
      <c r="B61" s="122"/>
      <c r="C61" s="137"/>
      <c r="D61" s="28" t="s">
        <v>118</v>
      </c>
      <c r="E61" s="28">
        <f t="shared" si="11"/>
        <v>373</v>
      </c>
      <c r="F61" s="28">
        <f t="shared" si="12"/>
        <v>466.5</v>
      </c>
      <c r="G61" s="28">
        <f t="shared" si="13"/>
        <v>626</v>
      </c>
      <c r="H61" s="28">
        <v>720</v>
      </c>
      <c r="I61" s="125"/>
      <c r="J61" s="125"/>
      <c r="K61" s="125"/>
      <c r="L61" s="125"/>
      <c r="M61" s="119"/>
      <c r="N61" s="119"/>
      <c r="O61" s="142"/>
      <c r="P61" s="143"/>
      <c r="Q61" s="144"/>
    </row>
    <row r="62" spans="1:21" ht="12.6" customHeight="1" x14ac:dyDescent="0.3">
      <c r="A62" s="119"/>
      <c r="B62" s="122"/>
      <c r="C62" s="137"/>
      <c r="D62" s="28" t="s">
        <v>119</v>
      </c>
      <c r="E62" s="28">
        <f t="shared" si="11"/>
        <v>333</v>
      </c>
      <c r="F62" s="28">
        <f t="shared" si="12"/>
        <v>426.5</v>
      </c>
      <c r="G62" s="28">
        <f t="shared" si="13"/>
        <v>586</v>
      </c>
      <c r="H62" s="28">
        <v>720</v>
      </c>
      <c r="I62" s="125"/>
      <c r="J62" s="125"/>
      <c r="K62" s="125"/>
      <c r="L62" s="125"/>
      <c r="M62" s="119"/>
      <c r="N62" s="119"/>
      <c r="O62" s="142"/>
      <c r="P62" s="143"/>
      <c r="Q62" s="144"/>
    </row>
    <row r="63" spans="1:21" ht="12.6" customHeight="1" x14ac:dyDescent="0.3">
      <c r="A63" s="119"/>
      <c r="B63" s="122"/>
      <c r="C63" s="137"/>
      <c r="D63" s="28" t="s">
        <v>120</v>
      </c>
      <c r="E63" s="28">
        <f>+E64+$R$63</f>
        <v>293</v>
      </c>
      <c r="F63" s="28">
        <f>+F64+$S$63</f>
        <v>386.5</v>
      </c>
      <c r="G63" s="28">
        <f>+G64+$T$63</f>
        <v>546</v>
      </c>
      <c r="H63" s="28">
        <v>720</v>
      </c>
      <c r="I63" s="119"/>
      <c r="J63" s="119"/>
      <c r="K63" s="119"/>
      <c r="L63" s="125"/>
      <c r="M63" s="119"/>
      <c r="N63" s="119"/>
      <c r="O63" s="142"/>
      <c r="P63" s="143"/>
      <c r="Q63" s="144"/>
      <c r="R63">
        <v>40</v>
      </c>
      <c r="S63">
        <v>40</v>
      </c>
      <c r="T63">
        <v>40</v>
      </c>
      <c r="U63">
        <v>0</v>
      </c>
    </row>
    <row r="64" spans="1:21" ht="12.6" customHeight="1" x14ac:dyDescent="0.3">
      <c r="A64" s="120"/>
      <c r="B64" s="123"/>
      <c r="C64" s="138"/>
      <c r="D64" s="29" t="s">
        <v>121</v>
      </c>
      <c r="E64" s="29">
        <f>230*1.1</f>
        <v>253.00000000000003</v>
      </c>
      <c r="F64" s="29">
        <f>315*1.1</f>
        <v>346.5</v>
      </c>
      <c r="G64" s="29">
        <f>460*1.1</f>
        <v>506.00000000000006</v>
      </c>
      <c r="H64" s="29">
        <v>720</v>
      </c>
      <c r="I64" s="120"/>
      <c r="J64" s="120"/>
      <c r="K64" s="120"/>
      <c r="L64" s="126"/>
      <c r="M64" s="120"/>
      <c r="N64" s="120"/>
      <c r="O64" s="145"/>
      <c r="P64" s="146"/>
      <c r="Q64" s="147"/>
    </row>
    <row r="65" spans="1:21" ht="12.6" hidden="1" customHeight="1" x14ac:dyDescent="0.3">
      <c r="A65" s="118">
        <v>7</v>
      </c>
      <c r="B65" s="121" t="s">
        <v>160</v>
      </c>
      <c r="C65" s="136" t="s">
        <v>161</v>
      </c>
      <c r="D65" s="28" t="s">
        <v>117</v>
      </c>
      <c r="E65" s="28">
        <v>1020</v>
      </c>
      <c r="F65" s="52">
        <v>1150</v>
      </c>
      <c r="G65" s="55">
        <v>1280</v>
      </c>
      <c r="H65" s="27">
        <v>2300</v>
      </c>
      <c r="I65" s="124">
        <v>0.1</v>
      </c>
      <c r="J65" s="124">
        <v>0.05</v>
      </c>
      <c r="K65" s="124">
        <v>0.15</v>
      </c>
      <c r="L65" s="124">
        <v>0.1</v>
      </c>
      <c r="M65" s="118" t="s">
        <v>43</v>
      </c>
      <c r="N65" s="118" t="s">
        <v>79</v>
      </c>
      <c r="O65" s="127" t="s">
        <v>168</v>
      </c>
      <c r="P65" s="128"/>
      <c r="Q65" s="129"/>
    </row>
    <row r="66" spans="1:21" ht="12.6" hidden="1" customHeight="1" x14ac:dyDescent="0.3">
      <c r="A66" s="119"/>
      <c r="B66" s="122"/>
      <c r="C66" s="137"/>
      <c r="D66" s="28" t="s">
        <v>118</v>
      </c>
      <c r="E66" s="28">
        <v>995</v>
      </c>
      <c r="F66" s="52">
        <v>1100</v>
      </c>
      <c r="G66" s="55">
        <v>1205</v>
      </c>
      <c r="H66" s="28">
        <v>2300</v>
      </c>
      <c r="I66" s="125"/>
      <c r="J66" s="125"/>
      <c r="K66" s="125"/>
      <c r="L66" s="125"/>
      <c r="M66" s="119"/>
      <c r="N66" s="119"/>
      <c r="O66" s="130"/>
      <c r="P66" s="131"/>
      <c r="Q66" s="132"/>
    </row>
    <row r="67" spans="1:21" ht="12.6" hidden="1" customHeight="1" x14ac:dyDescent="0.3">
      <c r="A67" s="119"/>
      <c r="B67" s="122"/>
      <c r="C67" s="137"/>
      <c r="D67" s="28" t="s">
        <v>119</v>
      </c>
      <c r="E67" s="28">
        <v>970</v>
      </c>
      <c r="F67" s="52">
        <v>1050</v>
      </c>
      <c r="G67" s="55">
        <v>1130</v>
      </c>
      <c r="H67" s="28">
        <v>2300</v>
      </c>
      <c r="I67" s="125"/>
      <c r="J67" s="125"/>
      <c r="K67" s="125"/>
      <c r="L67" s="125"/>
      <c r="M67" s="119"/>
      <c r="N67" s="119"/>
      <c r="O67" s="130"/>
      <c r="P67" s="131"/>
      <c r="Q67" s="132"/>
    </row>
    <row r="68" spans="1:21" ht="12.6" hidden="1" customHeight="1" x14ac:dyDescent="0.3">
      <c r="A68" s="119"/>
      <c r="B68" s="122"/>
      <c r="C68" s="137"/>
      <c r="D68" s="28" t="s">
        <v>120</v>
      </c>
      <c r="E68" s="28">
        <v>945</v>
      </c>
      <c r="F68" s="52">
        <v>1000</v>
      </c>
      <c r="G68" s="55">
        <v>1055</v>
      </c>
      <c r="H68" s="28">
        <v>2300</v>
      </c>
      <c r="I68" s="125"/>
      <c r="J68" s="125"/>
      <c r="K68" s="125"/>
      <c r="L68" s="125"/>
      <c r="M68" s="119"/>
      <c r="N68" s="119"/>
      <c r="O68" s="130"/>
      <c r="P68" s="131"/>
      <c r="Q68" s="132"/>
    </row>
    <row r="69" spans="1:21" ht="12.6" hidden="1" customHeight="1" x14ac:dyDescent="0.3">
      <c r="A69" s="120"/>
      <c r="B69" s="123"/>
      <c r="C69" s="138"/>
      <c r="D69" s="28" t="s">
        <v>121</v>
      </c>
      <c r="E69" s="30">
        <v>920</v>
      </c>
      <c r="F69" s="54">
        <v>950</v>
      </c>
      <c r="G69" s="56">
        <v>980</v>
      </c>
      <c r="H69" s="29">
        <v>2300</v>
      </c>
      <c r="I69" s="126"/>
      <c r="J69" s="126"/>
      <c r="K69" s="126"/>
      <c r="L69" s="126"/>
      <c r="M69" s="120"/>
      <c r="N69" s="120"/>
      <c r="O69" s="133"/>
      <c r="P69" s="134"/>
      <c r="Q69" s="135"/>
    </row>
    <row r="70" spans="1:21" ht="12.6" hidden="1" customHeight="1" x14ac:dyDescent="0.3">
      <c r="A70" s="118">
        <v>8</v>
      </c>
      <c r="B70" s="121" t="s">
        <v>64</v>
      </c>
      <c r="C70" s="121" t="s">
        <v>51</v>
      </c>
      <c r="D70" s="27" t="s">
        <v>117</v>
      </c>
      <c r="E70" s="28">
        <f t="shared" ref="E70:E72" si="14">+E71+$R$73</f>
        <v>570</v>
      </c>
      <c r="F70" s="28">
        <f t="shared" ref="F70:F72" si="15">+F71+$S$73</f>
        <v>620</v>
      </c>
      <c r="G70" s="28">
        <f t="shared" ref="G70:G72" si="16">+G71+$T$73</f>
        <v>700</v>
      </c>
      <c r="H70" s="27">
        <v>890</v>
      </c>
      <c r="I70" s="124">
        <v>0.1</v>
      </c>
      <c r="J70" s="118"/>
      <c r="K70" s="124">
        <v>0.15</v>
      </c>
      <c r="L70" s="124">
        <v>0.1</v>
      </c>
      <c r="M70" s="118" t="s">
        <v>55</v>
      </c>
      <c r="N70" s="118" t="s">
        <v>44</v>
      </c>
      <c r="O70" s="127" t="s">
        <v>65</v>
      </c>
      <c r="P70" s="128"/>
      <c r="Q70" s="129"/>
    </row>
    <row r="71" spans="1:21" ht="12.6" hidden="1" customHeight="1" x14ac:dyDescent="0.3">
      <c r="A71" s="119"/>
      <c r="B71" s="122"/>
      <c r="C71" s="122"/>
      <c r="D71" s="28" t="s">
        <v>118</v>
      </c>
      <c r="E71" s="28">
        <f t="shared" si="14"/>
        <v>530</v>
      </c>
      <c r="F71" s="28">
        <f t="shared" si="15"/>
        <v>580</v>
      </c>
      <c r="G71" s="28">
        <f t="shared" si="16"/>
        <v>660</v>
      </c>
      <c r="H71" s="28">
        <v>890</v>
      </c>
      <c r="I71" s="125"/>
      <c r="J71" s="119"/>
      <c r="K71" s="125"/>
      <c r="L71" s="125"/>
      <c r="M71" s="119"/>
      <c r="N71" s="119"/>
      <c r="O71" s="130"/>
      <c r="P71" s="131"/>
      <c r="Q71" s="132"/>
    </row>
    <row r="72" spans="1:21" ht="12.6" hidden="1" customHeight="1" x14ac:dyDescent="0.3">
      <c r="A72" s="119"/>
      <c r="B72" s="122"/>
      <c r="C72" s="122"/>
      <c r="D72" s="28" t="s">
        <v>119</v>
      </c>
      <c r="E72" s="28">
        <f t="shared" si="14"/>
        <v>490</v>
      </c>
      <c r="F72" s="28">
        <f t="shared" si="15"/>
        <v>540</v>
      </c>
      <c r="G72" s="28">
        <f t="shared" si="16"/>
        <v>620</v>
      </c>
      <c r="H72" s="28">
        <v>890</v>
      </c>
      <c r="I72" s="125"/>
      <c r="J72" s="119"/>
      <c r="K72" s="125"/>
      <c r="L72" s="125"/>
      <c r="M72" s="119"/>
      <c r="N72" s="119"/>
      <c r="O72" s="130"/>
      <c r="P72" s="131"/>
      <c r="Q72" s="132"/>
    </row>
    <row r="73" spans="1:21" ht="12.6" hidden="1" customHeight="1" x14ac:dyDescent="0.3">
      <c r="A73" s="119"/>
      <c r="B73" s="122"/>
      <c r="C73" s="122"/>
      <c r="D73" s="28" t="s">
        <v>120</v>
      </c>
      <c r="E73" s="28">
        <f>+E74+$R$73</f>
        <v>450</v>
      </c>
      <c r="F73" s="28">
        <f>+F74+$S$73</f>
        <v>500</v>
      </c>
      <c r="G73" s="28">
        <f>+G74+$T$73</f>
        <v>580</v>
      </c>
      <c r="H73" s="28">
        <v>890</v>
      </c>
      <c r="I73" s="119"/>
      <c r="J73" s="119"/>
      <c r="K73" s="119"/>
      <c r="L73" s="125"/>
      <c r="M73" s="119"/>
      <c r="N73" s="119"/>
      <c r="O73" s="130"/>
      <c r="P73" s="131"/>
      <c r="Q73" s="132"/>
      <c r="R73">
        <v>40</v>
      </c>
      <c r="S73">
        <v>40</v>
      </c>
      <c r="T73">
        <v>40</v>
      </c>
      <c r="U73">
        <v>0</v>
      </c>
    </row>
    <row r="74" spans="1:21" ht="12.6" hidden="1" customHeight="1" x14ac:dyDescent="0.3">
      <c r="A74" s="120"/>
      <c r="B74" s="123"/>
      <c r="C74" s="123"/>
      <c r="D74" s="29" t="s">
        <v>121</v>
      </c>
      <c r="E74" s="29">
        <v>410</v>
      </c>
      <c r="F74" s="29">
        <v>460</v>
      </c>
      <c r="G74" s="29">
        <v>540</v>
      </c>
      <c r="H74" s="29">
        <v>890</v>
      </c>
      <c r="I74" s="120"/>
      <c r="J74" s="120"/>
      <c r="K74" s="120"/>
      <c r="L74" s="126"/>
      <c r="M74" s="120"/>
      <c r="N74" s="120"/>
      <c r="O74" s="133"/>
      <c r="P74" s="134"/>
      <c r="Q74" s="135"/>
    </row>
    <row r="75" spans="1:21" ht="12.6" customHeight="1" x14ac:dyDescent="0.3">
      <c r="A75" s="118">
        <v>10</v>
      </c>
      <c r="B75" s="121" t="s">
        <v>98</v>
      </c>
      <c r="C75" s="136" t="s">
        <v>51</v>
      </c>
      <c r="D75" s="27" t="s">
        <v>119</v>
      </c>
      <c r="E75" s="28">
        <f>+E76+$R$138</f>
        <v>490</v>
      </c>
      <c r="F75" s="28">
        <f>+F76+$S$138</f>
        <v>540</v>
      </c>
      <c r="G75" s="28">
        <f>+G76+$T$138</f>
        <v>600</v>
      </c>
      <c r="H75" s="27">
        <v>790</v>
      </c>
      <c r="I75" s="124">
        <v>0.1</v>
      </c>
      <c r="J75" s="118"/>
      <c r="K75" s="124">
        <v>0.15</v>
      </c>
      <c r="L75" s="148">
        <v>0.1</v>
      </c>
      <c r="M75" s="118" t="s">
        <v>55</v>
      </c>
      <c r="N75" s="118" t="s">
        <v>79</v>
      </c>
      <c r="O75" s="139" t="s">
        <v>208</v>
      </c>
      <c r="P75" s="140"/>
      <c r="Q75" s="141"/>
    </row>
    <row r="76" spans="1:21" ht="12.6" customHeight="1" x14ac:dyDescent="0.3">
      <c r="A76" s="119"/>
      <c r="B76" s="122"/>
      <c r="C76" s="137"/>
      <c r="D76" s="28" t="s">
        <v>120</v>
      </c>
      <c r="E76" s="28">
        <f>+E77+$R$138</f>
        <v>465</v>
      </c>
      <c r="F76" s="28">
        <f>+F77+$S$138</f>
        <v>515</v>
      </c>
      <c r="G76" s="28">
        <f>+G77+$T$138</f>
        <v>575</v>
      </c>
      <c r="H76" s="28">
        <v>790</v>
      </c>
      <c r="I76" s="125"/>
      <c r="J76" s="119"/>
      <c r="K76" s="125"/>
      <c r="L76" s="149"/>
      <c r="M76" s="119"/>
      <c r="N76" s="119"/>
      <c r="O76" s="142"/>
      <c r="P76" s="143"/>
      <c r="Q76" s="144"/>
    </row>
    <row r="77" spans="1:21" ht="12.6" customHeight="1" x14ac:dyDescent="0.3">
      <c r="A77" s="119"/>
      <c r="B77" s="122"/>
      <c r="C77" s="137"/>
      <c r="D77" s="28" t="s">
        <v>142</v>
      </c>
      <c r="E77" s="28">
        <f>+E78+$R$138</f>
        <v>440</v>
      </c>
      <c r="F77" s="28">
        <f>+F78+$S$138</f>
        <v>490</v>
      </c>
      <c r="G77" s="28">
        <f>+G78+$T$138</f>
        <v>550</v>
      </c>
      <c r="H77" s="28">
        <v>790</v>
      </c>
      <c r="I77" s="125"/>
      <c r="J77" s="119"/>
      <c r="K77" s="125"/>
      <c r="L77" s="149"/>
      <c r="M77" s="119"/>
      <c r="N77" s="119"/>
      <c r="O77" s="142"/>
      <c r="P77" s="143"/>
      <c r="Q77" s="144"/>
    </row>
    <row r="78" spans="1:21" ht="12.6" customHeight="1" x14ac:dyDescent="0.3">
      <c r="A78" s="119"/>
      <c r="B78" s="122"/>
      <c r="C78" s="137"/>
      <c r="D78" s="28" t="s">
        <v>143</v>
      </c>
      <c r="E78" s="28">
        <f>+E79+$R$138</f>
        <v>415</v>
      </c>
      <c r="F78" s="28">
        <f>+F79+$S$138</f>
        <v>465</v>
      </c>
      <c r="G78" s="28">
        <f>+G79+$T$138</f>
        <v>525</v>
      </c>
      <c r="H78" s="28">
        <v>790</v>
      </c>
      <c r="I78" s="119"/>
      <c r="J78" s="119"/>
      <c r="K78" s="119"/>
      <c r="L78" s="150"/>
      <c r="M78" s="119"/>
      <c r="N78" s="119"/>
      <c r="O78" s="142"/>
      <c r="P78" s="143"/>
      <c r="Q78" s="144"/>
      <c r="R78">
        <v>75</v>
      </c>
      <c r="S78">
        <v>75</v>
      </c>
      <c r="T78">
        <v>75</v>
      </c>
      <c r="U78">
        <v>0</v>
      </c>
    </row>
    <row r="79" spans="1:21" ht="12.6" customHeight="1" x14ac:dyDescent="0.3">
      <c r="A79" s="120"/>
      <c r="B79" s="123"/>
      <c r="C79" s="138"/>
      <c r="D79" s="29" t="s">
        <v>144</v>
      </c>
      <c r="E79" s="29">
        <v>390</v>
      </c>
      <c r="F79" s="29">
        <v>440</v>
      </c>
      <c r="G79" s="29">
        <v>500</v>
      </c>
      <c r="H79" s="29">
        <v>790</v>
      </c>
      <c r="I79" s="120"/>
      <c r="J79" s="120"/>
      <c r="K79" s="120"/>
      <c r="L79" s="151"/>
      <c r="M79" s="120"/>
      <c r="N79" s="120"/>
      <c r="O79" s="145"/>
      <c r="P79" s="146"/>
      <c r="Q79" s="147"/>
    </row>
    <row r="80" spans="1:21" ht="25.95" customHeight="1" x14ac:dyDescent="0.3">
      <c r="A80" s="22">
        <v>15</v>
      </c>
      <c r="B80" s="24" t="s">
        <v>100</v>
      </c>
      <c r="C80" s="21" t="s">
        <v>101</v>
      </c>
      <c r="D80" s="34" t="s">
        <v>49</v>
      </c>
      <c r="E80" s="34">
        <v>265</v>
      </c>
      <c r="F80" s="34">
        <v>285</v>
      </c>
      <c r="G80" s="34">
        <v>360</v>
      </c>
      <c r="H80" s="34">
        <v>390</v>
      </c>
      <c r="I80" s="23">
        <v>0.1</v>
      </c>
      <c r="J80" s="22"/>
      <c r="K80" s="23">
        <v>0.15</v>
      </c>
      <c r="L80" s="23">
        <v>0.1</v>
      </c>
      <c r="M80" s="22" t="s">
        <v>55</v>
      </c>
      <c r="N80" s="22" t="s">
        <v>79</v>
      </c>
      <c r="O80" s="152" t="s">
        <v>206</v>
      </c>
      <c r="P80" s="153"/>
      <c r="Q80" s="154"/>
    </row>
    <row r="81" spans="1:17" ht="29.4" customHeight="1" x14ac:dyDescent="0.3">
      <c r="A81" s="22">
        <v>16</v>
      </c>
      <c r="B81" s="24" t="s">
        <v>103</v>
      </c>
      <c r="C81" s="21" t="s">
        <v>51</v>
      </c>
      <c r="D81" s="34" t="s">
        <v>49</v>
      </c>
      <c r="E81" s="34">
        <v>170</v>
      </c>
      <c r="F81" s="34">
        <v>235</v>
      </c>
      <c r="G81" s="34">
        <v>250</v>
      </c>
      <c r="H81" s="34">
        <v>300</v>
      </c>
      <c r="I81" s="23">
        <v>0.1</v>
      </c>
      <c r="J81" s="22"/>
      <c r="K81" s="23">
        <v>0.15</v>
      </c>
      <c r="L81" s="23">
        <v>0.1</v>
      </c>
      <c r="M81" s="22" t="s">
        <v>55</v>
      </c>
      <c r="N81" s="22" t="s">
        <v>79</v>
      </c>
      <c r="O81" s="152" t="s">
        <v>206</v>
      </c>
      <c r="P81" s="153"/>
      <c r="Q81" s="154"/>
    </row>
    <row r="82" spans="1:17" ht="12.6" customHeight="1" x14ac:dyDescent="0.3">
      <c r="A82" s="43" t="s">
        <v>69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</row>
    <row r="83" spans="1:17" ht="12.6" customHeight="1" x14ac:dyDescent="0.3">
      <c r="A83" s="16" t="s">
        <v>70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</row>
    <row r="84" spans="1:17" ht="12.6" customHeight="1" x14ac:dyDescent="0.3">
      <c r="A84" s="16" t="s">
        <v>235</v>
      </c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</row>
    <row r="85" spans="1:17" ht="12.6" customHeight="1" x14ac:dyDescent="0.3">
      <c r="A85" s="16" t="s">
        <v>236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</row>
    <row r="86" spans="1:17" ht="12.6" customHeight="1" x14ac:dyDescent="0.3">
      <c r="A86" s="16" t="s">
        <v>73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</row>
    <row r="87" spans="1:17" ht="12.6" customHeight="1" x14ac:dyDescent="0.3">
      <c r="A87" s="16" t="s">
        <v>232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  <row r="88" spans="1:17" ht="12.6" customHeight="1" x14ac:dyDescent="0.3">
      <c r="A88" s="18" t="s">
        <v>75</v>
      </c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</row>
    <row r="89" spans="1:17" ht="12.6" customHeight="1" x14ac:dyDescent="0.3">
      <c r="A89" s="18" t="s">
        <v>233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</row>
    <row r="90" spans="1:17" ht="12.6" customHeight="1" x14ac:dyDescent="0.3">
      <c r="A90" s="18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</row>
    <row r="91" spans="1:17" ht="12.6" customHeight="1" x14ac:dyDescent="0.3">
      <c r="A91" s="18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</row>
    <row r="92" spans="1:17" ht="12.6" customHeight="1" x14ac:dyDescent="0.3">
      <c r="A92" s="18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</row>
    <row r="93" spans="1:17" ht="12.6" customHeight="1" x14ac:dyDescent="0.3">
      <c r="A93" s="18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</row>
    <row r="94" spans="1:17" ht="12.6" customHeight="1" x14ac:dyDescent="0.3">
      <c r="A94" s="18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</row>
    <row r="95" spans="1:17" ht="12.6" customHeight="1" x14ac:dyDescent="0.3">
      <c r="A95" s="18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</row>
    <row r="96" spans="1:17" ht="12.6" customHeight="1" x14ac:dyDescent="0.3">
      <c r="A96" s="18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</row>
    <row r="97" spans="1:17" ht="12.6" customHeight="1" x14ac:dyDescent="0.3">
      <c r="A97" s="18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</row>
    <row r="98" spans="1:17" ht="12.6" customHeight="1" x14ac:dyDescent="0.3">
      <c r="A98" s="18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</row>
    <row r="99" spans="1:17" ht="12.6" customHeight="1" x14ac:dyDescent="0.3">
      <c r="A99" s="18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</row>
    <row r="100" spans="1:17" ht="12.6" customHeight="1" x14ac:dyDescent="0.3">
      <c r="A100" s="18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</row>
    <row r="101" spans="1:17" ht="12.6" customHeight="1" x14ac:dyDescent="0.3">
      <c r="A101" s="18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</row>
    <row r="102" spans="1:17" ht="12.6" customHeight="1" x14ac:dyDescent="0.3">
      <c r="A102" s="18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</row>
    <row r="103" spans="1:17" ht="12.6" customHeight="1" x14ac:dyDescent="0.3">
      <c r="A103" s="18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</row>
    <row r="104" spans="1:17" ht="9.6" customHeight="1" x14ac:dyDescent="0.3">
      <c r="A104" s="18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</row>
    <row r="105" spans="1:17" ht="11.4" hidden="1" customHeight="1" x14ac:dyDescent="0.3">
      <c r="A105" s="18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</row>
    <row r="106" spans="1:17" ht="2.4" hidden="1" customHeight="1" x14ac:dyDescent="0.3">
      <c r="A106" s="18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1:17" ht="23.4" customHeight="1" x14ac:dyDescent="0.35">
      <c r="E107" s="155" t="s">
        <v>237</v>
      </c>
      <c r="F107" s="155"/>
      <c r="G107" s="155"/>
      <c r="H107" s="155"/>
      <c r="I107" s="155"/>
      <c r="J107" s="155"/>
      <c r="K107" s="155"/>
      <c r="L107" s="155"/>
    </row>
    <row r="108" spans="1:17" ht="11.7" customHeight="1" x14ac:dyDescent="0.3">
      <c r="A108" s="57"/>
      <c r="B108" s="58"/>
      <c r="C108" s="58"/>
      <c r="D108" s="58"/>
      <c r="E108" s="58"/>
      <c r="F108" s="58"/>
      <c r="G108" s="59"/>
      <c r="H108" s="17" t="s">
        <v>0</v>
      </c>
      <c r="I108" s="17" t="s">
        <v>1</v>
      </c>
      <c r="J108" s="17" t="s">
        <v>2</v>
      </c>
      <c r="K108" s="17" t="s">
        <v>3</v>
      </c>
      <c r="L108" s="17" t="s">
        <v>4</v>
      </c>
      <c r="M108" s="65"/>
      <c r="N108" s="66"/>
      <c r="O108" s="66"/>
      <c r="P108" s="66"/>
      <c r="Q108" s="67"/>
    </row>
    <row r="109" spans="1:17" ht="11.7" customHeight="1" x14ac:dyDescent="0.3">
      <c r="A109" s="60" t="s">
        <v>5</v>
      </c>
      <c r="B109" s="13"/>
      <c r="C109" s="13"/>
      <c r="D109" s="13"/>
      <c r="E109" s="13"/>
      <c r="F109" s="13"/>
      <c r="G109" s="61"/>
      <c r="H109" s="167" t="s">
        <v>127</v>
      </c>
      <c r="I109" s="7" t="s">
        <v>218</v>
      </c>
      <c r="J109" s="83" t="s">
        <v>216</v>
      </c>
      <c r="K109" s="5" t="s">
        <v>215</v>
      </c>
      <c r="L109" s="37" t="s">
        <v>192</v>
      </c>
      <c r="M109" s="68"/>
      <c r="Q109" s="69"/>
    </row>
    <row r="110" spans="1:17" x14ac:dyDescent="0.3">
      <c r="A110" s="60" t="s">
        <v>205</v>
      </c>
      <c r="B110" s="13"/>
      <c r="C110" s="13"/>
      <c r="D110" s="13"/>
      <c r="E110" s="13"/>
      <c r="F110" s="13"/>
      <c r="G110" s="61"/>
      <c r="H110" s="168"/>
      <c r="I110" s="7" t="s">
        <v>195</v>
      </c>
      <c r="J110" s="83" t="s">
        <v>219</v>
      </c>
      <c r="K110" s="7" t="s">
        <v>217</v>
      </c>
      <c r="L110" s="36" t="s">
        <v>201</v>
      </c>
      <c r="M110" s="68"/>
      <c r="Q110" s="69"/>
    </row>
    <row r="111" spans="1:17" x14ac:dyDescent="0.3">
      <c r="A111" s="60" t="s">
        <v>204</v>
      </c>
      <c r="B111" s="13"/>
      <c r="C111" s="13"/>
      <c r="D111" s="13"/>
      <c r="E111" s="13"/>
      <c r="F111" s="13"/>
      <c r="G111" s="61"/>
      <c r="H111" s="168"/>
      <c r="I111" s="7" t="s">
        <v>196</v>
      </c>
      <c r="J111" s="75" t="s">
        <v>220</v>
      </c>
      <c r="K111" s="7" t="s">
        <v>221</v>
      </c>
      <c r="L111" s="84"/>
      <c r="M111" s="68"/>
      <c r="Q111" s="69"/>
    </row>
    <row r="112" spans="1:17" x14ac:dyDescent="0.3">
      <c r="A112" s="60" t="s">
        <v>203</v>
      </c>
      <c r="B112" s="13"/>
      <c r="C112" s="13"/>
      <c r="D112" s="13"/>
      <c r="E112" s="13"/>
      <c r="F112" s="13"/>
      <c r="G112" s="61"/>
      <c r="H112" s="168"/>
      <c r="I112" s="7" t="s">
        <v>223</v>
      </c>
      <c r="J112" s="75" t="s">
        <v>222</v>
      </c>
      <c r="K112" s="7" t="s">
        <v>200</v>
      </c>
      <c r="L112" s="36"/>
      <c r="M112" s="68"/>
      <c r="Q112" s="69"/>
    </row>
    <row r="113" spans="1:21" x14ac:dyDescent="0.3">
      <c r="A113" s="87" t="s">
        <v>22</v>
      </c>
      <c r="B113" s="88"/>
      <c r="C113" s="88"/>
      <c r="D113" s="88"/>
      <c r="E113" s="88"/>
      <c r="F113" s="88"/>
      <c r="G113" s="89"/>
      <c r="H113" s="168"/>
      <c r="I113" s="9"/>
      <c r="J113" s="75" t="s">
        <v>197</v>
      </c>
      <c r="K113" s="9"/>
      <c r="L113" s="36" t="s">
        <v>212</v>
      </c>
      <c r="M113" s="68"/>
      <c r="Q113" s="69"/>
    </row>
    <row r="114" spans="1:21" ht="11.85" customHeight="1" x14ac:dyDescent="0.3">
      <c r="A114" s="60"/>
      <c r="B114" s="13"/>
      <c r="C114" s="13"/>
      <c r="D114" s="13"/>
      <c r="E114" s="13"/>
      <c r="F114" s="13"/>
      <c r="G114" s="61"/>
      <c r="H114" s="90" t="s">
        <v>20</v>
      </c>
      <c r="I114" s="93">
        <v>2</v>
      </c>
      <c r="J114" s="92">
        <v>3</v>
      </c>
      <c r="K114" s="92">
        <v>4</v>
      </c>
      <c r="L114" s="92" t="s">
        <v>21</v>
      </c>
      <c r="M114" s="68"/>
      <c r="Q114" s="69"/>
    </row>
    <row r="115" spans="1:21" ht="11.85" customHeight="1" x14ac:dyDescent="0.3">
      <c r="A115" s="87"/>
      <c r="B115" s="88"/>
      <c r="C115" s="88"/>
      <c r="D115" s="88"/>
      <c r="E115" s="88"/>
      <c r="F115" s="88"/>
      <c r="G115" s="89"/>
      <c r="H115" s="86"/>
      <c r="I115" s="93"/>
      <c r="J115" s="93"/>
      <c r="K115" s="93"/>
      <c r="L115" s="93"/>
      <c r="M115" s="68"/>
      <c r="N115" s="95" t="s">
        <v>224</v>
      </c>
      <c r="O115" s="95"/>
      <c r="P115" s="95"/>
      <c r="Q115" s="70"/>
    </row>
    <row r="116" spans="1:21" ht="11.85" customHeight="1" x14ac:dyDescent="0.3">
      <c r="A116" s="60"/>
      <c r="B116" s="13"/>
      <c r="C116" s="13"/>
      <c r="D116" s="13"/>
      <c r="E116" s="13"/>
      <c r="F116" s="13"/>
      <c r="G116" s="61"/>
      <c r="H116" s="86"/>
      <c r="I116" s="93"/>
      <c r="J116" s="93"/>
      <c r="K116" s="93"/>
      <c r="L116" s="93"/>
      <c r="M116" s="68"/>
      <c r="N116" s="96" t="s">
        <v>226</v>
      </c>
      <c r="O116" s="96"/>
      <c r="P116" s="96"/>
      <c r="Q116" s="71"/>
    </row>
    <row r="117" spans="1:21" ht="11.85" customHeight="1" x14ac:dyDescent="0.3">
      <c r="A117" s="62"/>
      <c r="B117" s="63"/>
      <c r="C117" s="63"/>
      <c r="D117" s="63"/>
      <c r="E117" s="63"/>
      <c r="F117" s="63"/>
      <c r="G117" s="64"/>
      <c r="H117" s="91"/>
      <c r="I117" s="94"/>
      <c r="J117" s="94"/>
      <c r="K117" s="94"/>
      <c r="L117" s="94"/>
      <c r="M117" s="72"/>
      <c r="N117" s="73"/>
      <c r="O117" s="73"/>
      <c r="P117" s="73"/>
      <c r="Q117" s="74"/>
    </row>
    <row r="118" spans="1:21" x14ac:dyDescent="0.3">
      <c r="A118" s="97" t="s">
        <v>25</v>
      </c>
      <c r="B118" s="97" t="s">
        <v>26</v>
      </c>
      <c r="C118" s="97" t="s">
        <v>27</v>
      </c>
      <c r="D118" s="100" t="s">
        <v>230</v>
      </c>
      <c r="E118" s="103" t="s">
        <v>0</v>
      </c>
      <c r="F118" s="104"/>
      <c r="G118" s="104"/>
      <c r="H118" s="105"/>
      <c r="I118" s="78" t="s">
        <v>29</v>
      </c>
      <c r="J118" s="79"/>
      <c r="K118" s="79"/>
      <c r="L118" s="80"/>
      <c r="M118" s="109" t="s">
        <v>30</v>
      </c>
      <c r="N118" s="110"/>
      <c r="O118" s="110"/>
      <c r="P118" s="110"/>
      <c r="Q118" s="111"/>
    </row>
    <row r="119" spans="1:21" ht="13.35" customHeight="1" x14ac:dyDescent="0.3">
      <c r="A119" s="98"/>
      <c r="B119" s="98"/>
      <c r="C119" s="98"/>
      <c r="D119" s="101"/>
      <c r="E119" s="106"/>
      <c r="F119" s="107"/>
      <c r="G119" s="107"/>
      <c r="H119" s="108"/>
      <c r="I119" s="81" t="s">
        <v>31</v>
      </c>
      <c r="J119" s="82"/>
      <c r="K119" s="42" t="s">
        <v>32</v>
      </c>
      <c r="L119" s="42" t="s">
        <v>33</v>
      </c>
      <c r="M119" s="112"/>
      <c r="N119" s="113"/>
      <c r="O119" s="113"/>
      <c r="P119" s="113"/>
      <c r="Q119" s="114"/>
    </row>
    <row r="120" spans="1:21" ht="40.799999999999997" x14ac:dyDescent="0.3">
      <c r="A120" s="99"/>
      <c r="B120" s="99"/>
      <c r="C120" s="99"/>
      <c r="D120" s="102"/>
      <c r="E120" s="42" t="s">
        <v>1</v>
      </c>
      <c r="F120" s="42" t="s">
        <v>2</v>
      </c>
      <c r="G120" s="42" t="s">
        <v>3</v>
      </c>
      <c r="H120" s="42" t="s">
        <v>4</v>
      </c>
      <c r="I120" s="12" t="s">
        <v>34</v>
      </c>
      <c r="J120" s="12"/>
      <c r="K120" s="12" t="s">
        <v>35</v>
      </c>
      <c r="L120" s="12" t="s">
        <v>36</v>
      </c>
      <c r="M120" s="25" t="s">
        <v>37</v>
      </c>
      <c r="N120" s="25" t="s">
        <v>38</v>
      </c>
      <c r="O120" s="115" t="s">
        <v>39</v>
      </c>
      <c r="P120" s="116"/>
      <c r="Q120" s="117"/>
      <c r="R120" s="49" t="s">
        <v>1</v>
      </c>
      <c r="S120" s="49" t="s">
        <v>2</v>
      </c>
      <c r="T120" s="49" t="s">
        <v>3</v>
      </c>
      <c r="U120" s="49" t="s">
        <v>4</v>
      </c>
    </row>
    <row r="121" spans="1:21" ht="12.6" customHeight="1" x14ac:dyDescent="0.3">
      <c r="A121" s="118">
        <v>9</v>
      </c>
      <c r="B121" s="121" t="s">
        <v>66</v>
      </c>
      <c r="C121" s="121" t="s">
        <v>67</v>
      </c>
      <c r="D121" s="27" t="s">
        <v>117</v>
      </c>
      <c r="E121" s="28">
        <f t="shared" ref="E121:E123" si="17">+E122+$R$78</f>
        <v>1290</v>
      </c>
      <c r="F121" s="28">
        <f t="shared" ref="F121:F123" si="18">+F122+$S$78</f>
        <v>1455</v>
      </c>
      <c r="G121" s="28">
        <f t="shared" ref="G121:G123" si="19">+G122+$T$78</f>
        <v>1840.0000000000002</v>
      </c>
      <c r="H121" s="27">
        <v>2250</v>
      </c>
      <c r="I121" s="124">
        <v>0.1</v>
      </c>
      <c r="J121" s="118"/>
      <c r="K121" s="124">
        <v>0.15</v>
      </c>
      <c r="L121" s="124">
        <v>0.1</v>
      </c>
      <c r="M121" s="118" t="s">
        <v>43</v>
      </c>
      <c r="N121" s="118" t="s">
        <v>44</v>
      </c>
      <c r="O121" s="127" t="s">
        <v>207</v>
      </c>
      <c r="P121" s="128"/>
      <c r="Q121" s="129"/>
    </row>
    <row r="122" spans="1:21" ht="12.6" customHeight="1" x14ac:dyDescent="0.3">
      <c r="A122" s="119"/>
      <c r="B122" s="122"/>
      <c r="C122" s="122"/>
      <c r="D122" s="28" t="s">
        <v>118</v>
      </c>
      <c r="E122" s="28">
        <f t="shared" si="17"/>
        <v>1215</v>
      </c>
      <c r="F122" s="28">
        <f t="shared" si="18"/>
        <v>1380</v>
      </c>
      <c r="G122" s="28">
        <f t="shared" si="19"/>
        <v>1765.0000000000002</v>
      </c>
      <c r="H122" s="28">
        <v>2250</v>
      </c>
      <c r="I122" s="125"/>
      <c r="J122" s="119"/>
      <c r="K122" s="125"/>
      <c r="L122" s="125"/>
      <c r="M122" s="119"/>
      <c r="N122" s="119"/>
      <c r="O122" s="130"/>
      <c r="P122" s="131"/>
      <c r="Q122" s="132"/>
    </row>
    <row r="123" spans="1:21" ht="12.6" customHeight="1" x14ac:dyDescent="0.3">
      <c r="A123" s="119"/>
      <c r="B123" s="122"/>
      <c r="C123" s="122"/>
      <c r="D123" s="28" t="s">
        <v>119</v>
      </c>
      <c r="E123" s="28">
        <f t="shared" si="17"/>
        <v>1140</v>
      </c>
      <c r="F123" s="28">
        <f t="shared" si="18"/>
        <v>1305</v>
      </c>
      <c r="G123" s="28">
        <f t="shared" si="19"/>
        <v>1690.0000000000002</v>
      </c>
      <c r="H123" s="28">
        <v>2250</v>
      </c>
      <c r="I123" s="125"/>
      <c r="J123" s="119"/>
      <c r="K123" s="125"/>
      <c r="L123" s="125"/>
      <c r="M123" s="119"/>
      <c r="N123" s="119"/>
      <c r="O123" s="130"/>
      <c r="P123" s="131"/>
      <c r="Q123" s="132"/>
    </row>
    <row r="124" spans="1:21" ht="12.6" customHeight="1" x14ac:dyDescent="0.3">
      <c r="A124" s="119"/>
      <c r="B124" s="122"/>
      <c r="C124" s="122"/>
      <c r="D124" s="28" t="s">
        <v>120</v>
      </c>
      <c r="E124" s="28">
        <f>+E125+$R$78</f>
        <v>1065</v>
      </c>
      <c r="F124" s="28">
        <f>+F125+$S$78</f>
        <v>1230</v>
      </c>
      <c r="G124" s="28">
        <f>+G125+$T$78</f>
        <v>1615.0000000000002</v>
      </c>
      <c r="H124" s="28">
        <v>2250</v>
      </c>
      <c r="I124" s="119"/>
      <c r="J124" s="119"/>
      <c r="K124" s="119"/>
      <c r="L124" s="125"/>
      <c r="M124" s="119"/>
      <c r="N124" s="119"/>
      <c r="O124" s="130"/>
      <c r="P124" s="131"/>
      <c r="Q124" s="132"/>
    </row>
    <row r="125" spans="1:21" ht="12.6" customHeight="1" x14ac:dyDescent="0.3">
      <c r="A125" s="120"/>
      <c r="B125" s="123"/>
      <c r="C125" s="123"/>
      <c r="D125" s="29" t="s">
        <v>121</v>
      </c>
      <c r="E125" s="29">
        <f>900*1.1</f>
        <v>990.00000000000011</v>
      </c>
      <c r="F125" s="29">
        <f>1050*1.1</f>
        <v>1155</v>
      </c>
      <c r="G125" s="29">
        <f>1400*1.1</f>
        <v>1540.0000000000002</v>
      </c>
      <c r="H125" s="29">
        <v>2250</v>
      </c>
      <c r="I125" s="120"/>
      <c r="J125" s="120"/>
      <c r="K125" s="120"/>
      <c r="L125" s="126"/>
      <c r="M125" s="120"/>
      <c r="N125" s="120"/>
      <c r="O125" s="133"/>
      <c r="P125" s="134"/>
      <c r="Q125" s="135"/>
    </row>
    <row r="126" spans="1:21" ht="12.6" customHeight="1" x14ac:dyDescent="0.3">
      <c r="A126" s="118">
        <v>10</v>
      </c>
      <c r="B126" s="121" t="s">
        <v>77</v>
      </c>
      <c r="C126" s="121" t="s">
        <v>78</v>
      </c>
      <c r="D126" s="27" t="s">
        <v>117</v>
      </c>
      <c r="E126" s="28">
        <f t="shared" ref="E126:E128" si="20">+E127+$R$78</f>
        <v>1290</v>
      </c>
      <c r="F126" s="28">
        <f t="shared" ref="F126:F128" si="21">+F127+$S$78</f>
        <v>1455</v>
      </c>
      <c r="G126" s="28">
        <f t="shared" ref="G126:G128" si="22">+G127+$T$78</f>
        <v>1840.0000000000002</v>
      </c>
      <c r="H126" s="27">
        <v>2250</v>
      </c>
      <c r="I126" s="124">
        <v>0.1</v>
      </c>
      <c r="J126" s="118"/>
      <c r="K126" s="124">
        <v>0.15</v>
      </c>
      <c r="L126" s="124">
        <v>0.1</v>
      </c>
      <c r="M126" s="118" t="s">
        <v>43</v>
      </c>
      <c r="N126" s="118" t="s">
        <v>79</v>
      </c>
      <c r="O126" s="127" t="s">
        <v>207</v>
      </c>
      <c r="P126" s="128"/>
      <c r="Q126" s="129"/>
    </row>
    <row r="127" spans="1:21" ht="12.6" customHeight="1" x14ac:dyDescent="0.3">
      <c r="A127" s="119"/>
      <c r="B127" s="122"/>
      <c r="C127" s="122"/>
      <c r="D127" s="28" t="s">
        <v>118</v>
      </c>
      <c r="E127" s="28">
        <f t="shared" si="20"/>
        <v>1215</v>
      </c>
      <c r="F127" s="28">
        <f t="shared" si="21"/>
        <v>1380</v>
      </c>
      <c r="G127" s="28">
        <f t="shared" si="22"/>
        <v>1765.0000000000002</v>
      </c>
      <c r="H127" s="28">
        <v>2250</v>
      </c>
      <c r="I127" s="125"/>
      <c r="J127" s="119"/>
      <c r="K127" s="125"/>
      <c r="L127" s="125"/>
      <c r="M127" s="119"/>
      <c r="N127" s="119"/>
      <c r="O127" s="130"/>
      <c r="P127" s="131"/>
      <c r="Q127" s="132"/>
    </row>
    <row r="128" spans="1:21" ht="12.6" customHeight="1" x14ac:dyDescent="0.3">
      <c r="A128" s="119"/>
      <c r="B128" s="122"/>
      <c r="C128" s="122"/>
      <c r="D128" s="28" t="s">
        <v>119</v>
      </c>
      <c r="E128" s="28">
        <f t="shared" si="20"/>
        <v>1140</v>
      </c>
      <c r="F128" s="28">
        <f t="shared" si="21"/>
        <v>1305</v>
      </c>
      <c r="G128" s="28">
        <f t="shared" si="22"/>
        <v>1690.0000000000002</v>
      </c>
      <c r="H128" s="28">
        <v>2250</v>
      </c>
      <c r="I128" s="125"/>
      <c r="J128" s="119"/>
      <c r="K128" s="125"/>
      <c r="L128" s="125"/>
      <c r="M128" s="119"/>
      <c r="N128" s="119"/>
      <c r="O128" s="130"/>
      <c r="P128" s="131"/>
      <c r="Q128" s="132"/>
      <c r="R128">
        <v>75</v>
      </c>
      <c r="S128">
        <v>75</v>
      </c>
      <c r="T128">
        <v>75</v>
      </c>
      <c r="U128">
        <v>0</v>
      </c>
    </row>
    <row r="129" spans="1:21" ht="12.6" customHeight="1" x14ac:dyDescent="0.3">
      <c r="A129" s="119"/>
      <c r="B129" s="122"/>
      <c r="C129" s="122"/>
      <c r="D129" s="28" t="s">
        <v>120</v>
      </c>
      <c r="E129" s="28">
        <f>+E130+$R$78</f>
        <v>1065</v>
      </c>
      <c r="F129" s="28">
        <f>+F130+$S$78</f>
        <v>1230</v>
      </c>
      <c r="G129" s="28">
        <f>+G130+$T$78</f>
        <v>1615.0000000000002</v>
      </c>
      <c r="H129" s="28">
        <v>2250</v>
      </c>
      <c r="I129" s="125"/>
      <c r="J129" s="119"/>
      <c r="K129" s="125"/>
      <c r="L129" s="125"/>
      <c r="M129" s="119"/>
      <c r="N129" s="119"/>
      <c r="O129" s="130"/>
      <c r="P129" s="131"/>
      <c r="Q129" s="132"/>
    </row>
    <row r="130" spans="1:21" ht="12.6" customHeight="1" x14ac:dyDescent="0.3">
      <c r="A130" s="120"/>
      <c r="B130" s="123"/>
      <c r="C130" s="123"/>
      <c r="D130" s="29" t="s">
        <v>121</v>
      </c>
      <c r="E130" s="29">
        <f>900*1.1</f>
        <v>990.00000000000011</v>
      </c>
      <c r="F130" s="29">
        <f>1050*1.1</f>
        <v>1155</v>
      </c>
      <c r="G130" s="29">
        <f>1400*1.1</f>
        <v>1540.0000000000002</v>
      </c>
      <c r="H130" s="29">
        <v>2250</v>
      </c>
      <c r="I130" s="126"/>
      <c r="J130" s="120"/>
      <c r="K130" s="126"/>
      <c r="L130" s="126"/>
      <c r="M130" s="120"/>
      <c r="N130" s="120"/>
      <c r="O130" s="133"/>
      <c r="P130" s="134"/>
      <c r="Q130" s="135"/>
    </row>
    <row r="131" spans="1:21" ht="12.6" customHeight="1" x14ac:dyDescent="0.3">
      <c r="A131" s="119">
        <v>11</v>
      </c>
      <c r="B131" s="122" t="s">
        <v>81</v>
      </c>
      <c r="C131" s="122" t="s">
        <v>67</v>
      </c>
      <c r="D131" s="28" t="s">
        <v>117</v>
      </c>
      <c r="E131" s="28" t="e">
        <f>+E132+#REF!</f>
        <v>#REF!</v>
      </c>
      <c r="F131" s="28" t="e">
        <f>+F132+#REF!</f>
        <v>#REF!</v>
      </c>
      <c r="G131" s="28" t="e">
        <f>+G132+#REF!</f>
        <v>#REF!</v>
      </c>
      <c r="H131" s="28">
        <v>2000</v>
      </c>
      <c r="I131" s="125">
        <v>0.1</v>
      </c>
      <c r="J131" s="164"/>
      <c r="K131" s="125">
        <v>0.15</v>
      </c>
      <c r="L131" s="125">
        <v>0.1</v>
      </c>
      <c r="M131" s="119" t="s">
        <v>43</v>
      </c>
      <c r="N131" s="119" t="s">
        <v>79</v>
      </c>
      <c r="O131" s="127" t="s">
        <v>207</v>
      </c>
      <c r="P131" s="128"/>
      <c r="Q131" s="129"/>
    </row>
    <row r="132" spans="1:21" ht="12.6" customHeight="1" x14ac:dyDescent="0.3">
      <c r="A132" s="119"/>
      <c r="B132" s="122"/>
      <c r="C132" s="122"/>
      <c r="D132" s="28" t="s">
        <v>118</v>
      </c>
      <c r="E132" s="28" t="e">
        <f>+E133+#REF!</f>
        <v>#REF!</v>
      </c>
      <c r="F132" s="28" t="e">
        <f>+F133+#REF!</f>
        <v>#REF!</v>
      </c>
      <c r="G132" s="28" t="e">
        <f>+G133+#REF!</f>
        <v>#REF!</v>
      </c>
      <c r="H132" s="28">
        <v>2000</v>
      </c>
      <c r="I132" s="125"/>
      <c r="J132" s="164"/>
      <c r="K132" s="125"/>
      <c r="L132" s="125"/>
      <c r="M132" s="119"/>
      <c r="N132" s="119"/>
      <c r="O132" s="130"/>
      <c r="P132" s="131"/>
      <c r="Q132" s="132"/>
    </row>
    <row r="133" spans="1:21" ht="12.6" customHeight="1" x14ac:dyDescent="0.3">
      <c r="A133" s="119"/>
      <c r="B133" s="122"/>
      <c r="C133" s="122"/>
      <c r="D133" s="28" t="s">
        <v>119</v>
      </c>
      <c r="E133" s="28" t="e">
        <f>+E134+#REF!</f>
        <v>#REF!</v>
      </c>
      <c r="F133" s="28" t="e">
        <f>+F134+#REF!</f>
        <v>#REF!</v>
      </c>
      <c r="G133" s="28" t="e">
        <f>+G134+#REF!</f>
        <v>#REF!</v>
      </c>
      <c r="H133" s="28">
        <v>2000</v>
      </c>
      <c r="I133" s="125"/>
      <c r="J133" s="164"/>
      <c r="K133" s="125"/>
      <c r="L133" s="125"/>
      <c r="M133" s="119"/>
      <c r="N133" s="119"/>
      <c r="O133" s="130"/>
      <c r="P133" s="131"/>
      <c r="Q133" s="132"/>
      <c r="R133">
        <v>50</v>
      </c>
      <c r="S133">
        <v>50</v>
      </c>
      <c r="T133">
        <v>50</v>
      </c>
      <c r="U133">
        <v>0</v>
      </c>
    </row>
    <row r="134" spans="1:21" ht="12.6" customHeight="1" x14ac:dyDescent="0.3">
      <c r="A134" s="119"/>
      <c r="B134" s="122"/>
      <c r="C134" s="122"/>
      <c r="D134" s="28" t="s">
        <v>120</v>
      </c>
      <c r="E134" s="28" t="e">
        <f>+E135+#REF!</f>
        <v>#REF!</v>
      </c>
      <c r="F134" s="28" t="e">
        <f>+F135+#REF!</f>
        <v>#REF!</v>
      </c>
      <c r="G134" s="28" t="e">
        <f>+G135+#REF!</f>
        <v>#REF!</v>
      </c>
      <c r="H134" s="28">
        <v>2000</v>
      </c>
      <c r="I134" s="125"/>
      <c r="J134" s="164"/>
      <c r="K134" s="125"/>
      <c r="L134" s="125"/>
      <c r="M134" s="119"/>
      <c r="N134" s="119"/>
      <c r="O134" s="130"/>
      <c r="P134" s="131"/>
      <c r="Q134" s="132"/>
    </row>
    <row r="135" spans="1:21" ht="12.6" customHeight="1" x14ac:dyDescent="0.3">
      <c r="A135" s="120"/>
      <c r="B135" s="123"/>
      <c r="C135" s="123"/>
      <c r="D135" s="29" t="s">
        <v>121</v>
      </c>
      <c r="E135" s="29">
        <f>800*1.1</f>
        <v>880.00000000000011</v>
      </c>
      <c r="F135" s="29">
        <f>900*1.1</f>
        <v>990.00000000000011</v>
      </c>
      <c r="G135" s="29">
        <f>1250*1.1</f>
        <v>1375</v>
      </c>
      <c r="H135" s="29">
        <v>2000</v>
      </c>
      <c r="I135" s="126"/>
      <c r="J135" s="165"/>
      <c r="K135" s="126"/>
      <c r="L135" s="126"/>
      <c r="M135" s="120"/>
      <c r="N135" s="120"/>
      <c r="O135" s="133"/>
      <c r="P135" s="134"/>
      <c r="Q135" s="135"/>
    </row>
    <row r="136" spans="1:21" ht="12.6" customHeight="1" x14ac:dyDescent="0.3">
      <c r="A136" s="118">
        <v>12</v>
      </c>
      <c r="B136" s="121" t="s">
        <v>83</v>
      </c>
      <c r="C136" s="121" t="s">
        <v>67</v>
      </c>
      <c r="D136" s="27" t="s">
        <v>128</v>
      </c>
      <c r="E136" s="28">
        <f t="shared" ref="E136:G142" si="23">+E137+75</f>
        <v>2580</v>
      </c>
      <c r="F136" s="28">
        <f t="shared" si="23"/>
        <v>2910</v>
      </c>
      <c r="G136" s="28">
        <f t="shared" si="23"/>
        <v>3680.0000000000005</v>
      </c>
      <c r="H136" s="27">
        <v>4500</v>
      </c>
      <c r="I136" s="124">
        <v>0.1</v>
      </c>
      <c r="J136" s="166"/>
      <c r="K136" s="124">
        <v>0.15</v>
      </c>
      <c r="L136" s="124">
        <v>0.1</v>
      </c>
      <c r="M136" s="118" t="s">
        <v>43</v>
      </c>
      <c r="N136" s="118" t="s">
        <v>79</v>
      </c>
      <c r="O136" s="127" t="s">
        <v>207</v>
      </c>
      <c r="P136" s="128"/>
      <c r="Q136" s="129"/>
    </row>
    <row r="137" spans="1:21" ht="12.6" customHeight="1" x14ac:dyDescent="0.3">
      <c r="A137" s="119"/>
      <c r="B137" s="122"/>
      <c r="C137" s="122"/>
      <c r="D137" s="28" t="s">
        <v>129</v>
      </c>
      <c r="E137" s="28">
        <f t="shared" si="23"/>
        <v>2505</v>
      </c>
      <c r="F137" s="28">
        <f t="shared" si="23"/>
        <v>2835</v>
      </c>
      <c r="G137" s="28">
        <f t="shared" si="23"/>
        <v>3605.0000000000005</v>
      </c>
      <c r="H137" s="28">
        <v>4500</v>
      </c>
      <c r="I137" s="125"/>
      <c r="J137" s="164"/>
      <c r="K137" s="125"/>
      <c r="L137" s="125"/>
      <c r="M137" s="119"/>
      <c r="N137" s="119"/>
      <c r="O137" s="130"/>
      <c r="P137" s="131"/>
      <c r="Q137" s="132"/>
    </row>
    <row r="138" spans="1:21" ht="12.6" customHeight="1" x14ac:dyDescent="0.3">
      <c r="A138" s="119"/>
      <c r="B138" s="122"/>
      <c r="C138" s="122"/>
      <c r="D138" s="28" t="s">
        <v>130</v>
      </c>
      <c r="E138" s="28">
        <f t="shared" si="23"/>
        <v>2430</v>
      </c>
      <c r="F138" s="28">
        <f t="shared" si="23"/>
        <v>2760</v>
      </c>
      <c r="G138" s="28">
        <f t="shared" si="23"/>
        <v>3530.0000000000005</v>
      </c>
      <c r="H138" s="28">
        <v>4500</v>
      </c>
      <c r="I138" s="125"/>
      <c r="J138" s="164"/>
      <c r="K138" s="125"/>
      <c r="L138" s="125"/>
      <c r="M138" s="119"/>
      <c r="N138" s="119"/>
      <c r="O138" s="130"/>
      <c r="P138" s="131"/>
      <c r="Q138" s="132"/>
      <c r="R138">
        <v>25</v>
      </c>
      <c r="S138">
        <v>25</v>
      </c>
      <c r="T138">
        <v>25</v>
      </c>
      <c r="U138">
        <v>0</v>
      </c>
    </row>
    <row r="139" spans="1:21" ht="12.6" customHeight="1" x14ac:dyDescent="0.3">
      <c r="A139" s="119"/>
      <c r="B139" s="122"/>
      <c r="C139" s="122"/>
      <c r="D139" s="28" t="s">
        <v>131</v>
      </c>
      <c r="E139" s="28">
        <f t="shared" si="23"/>
        <v>2355</v>
      </c>
      <c r="F139" s="28">
        <f t="shared" si="23"/>
        <v>2685</v>
      </c>
      <c r="G139" s="28">
        <f t="shared" si="23"/>
        <v>3455.0000000000005</v>
      </c>
      <c r="H139" s="28">
        <v>4500</v>
      </c>
      <c r="I139" s="125"/>
      <c r="J139" s="164"/>
      <c r="K139" s="125"/>
      <c r="L139" s="125"/>
      <c r="M139" s="119"/>
      <c r="N139" s="119"/>
      <c r="O139" s="130"/>
      <c r="P139" s="131"/>
      <c r="Q139" s="132"/>
    </row>
    <row r="140" spans="1:21" ht="12.6" customHeight="1" x14ac:dyDescent="0.3">
      <c r="A140" s="119"/>
      <c r="B140" s="122"/>
      <c r="C140" s="122"/>
      <c r="D140" s="28" t="s">
        <v>122</v>
      </c>
      <c r="E140" s="28">
        <f t="shared" si="23"/>
        <v>2280</v>
      </c>
      <c r="F140" s="28">
        <f t="shared" si="23"/>
        <v>2610</v>
      </c>
      <c r="G140" s="28">
        <f t="shared" si="23"/>
        <v>3380.0000000000005</v>
      </c>
      <c r="H140" s="28">
        <v>4500</v>
      </c>
      <c r="I140" s="125"/>
      <c r="J140" s="164"/>
      <c r="K140" s="125"/>
      <c r="L140" s="125"/>
      <c r="M140" s="119"/>
      <c r="N140" s="119"/>
      <c r="O140" s="130"/>
      <c r="P140" s="131"/>
      <c r="Q140" s="132"/>
    </row>
    <row r="141" spans="1:21" ht="12.6" customHeight="1" x14ac:dyDescent="0.3">
      <c r="A141" s="119"/>
      <c r="B141" s="122"/>
      <c r="C141" s="122"/>
      <c r="D141" s="28" t="s">
        <v>123</v>
      </c>
      <c r="E141" s="28">
        <f t="shared" si="23"/>
        <v>2205</v>
      </c>
      <c r="F141" s="28">
        <f t="shared" si="23"/>
        <v>2535</v>
      </c>
      <c r="G141" s="28">
        <f t="shared" si="23"/>
        <v>3305.0000000000005</v>
      </c>
      <c r="H141" s="28">
        <v>4500</v>
      </c>
      <c r="I141" s="125"/>
      <c r="J141" s="164"/>
      <c r="K141" s="125"/>
      <c r="L141" s="125"/>
      <c r="M141" s="119"/>
      <c r="N141" s="119"/>
      <c r="O141" s="130"/>
      <c r="P141" s="131"/>
      <c r="Q141" s="132"/>
    </row>
    <row r="142" spans="1:21" ht="12.6" customHeight="1" x14ac:dyDescent="0.3">
      <c r="A142" s="119"/>
      <c r="B142" s="122"/>
      <c r="C142" s="122"/>
      <c r="D142" s="28" t="s">
        <v>113</v>
      </c>
      <c r="E142" s="28">
        <f>+E143+75</f>
        <v>2130</v>
      </c>
      <c r="F142" s="28">
        <f t="shared" si="23"/>
        <v>2460</v>
      </c>
      <c r="G142" s="28">
        <f t="shared" si="23"/>
        <v>3230.0000000000005</v>
      </c>
      <c r="H142" s="28">
        <v>4500</v>
      </c>
      <c r="I142" s="125"/>
      <c r="J142" s="164"/>
      <c r="K142" s="125"/>
      <c r="L142" s="125"/>
      <c r="M142" s="119"/>
      <c r="N142" s="119"/>
      <c r="O142" s="130"/>
      <c r="P142" s="131"/>
      <c r="Q142" s="132"/>
    </row>
    <row r="143" spans="1:21" ht="12.6" customHeight="1" x14ac:dyDescent="0.3">
      <c r="A143" s="119"/>
      <c r="B143" s="122"/>
      <c r="C143" s="122"/>
      <c r="D143" s="28" t="s">
        <v>114</v>
      </c>
      <c r="E143" s="28">
        <f>+E144+75</f>
        <v>2055</v>
      </c>
      <c r="F143" s="28">
        <f>+F144+75</f>
        <v>2385</v>
      </c>
      <c r="G143" s="28">
        <f>+G144+75</f>
        <v>3155.0000000000005</v>
      </c>
      <c r="H143" s="28">
        <v>4500</v>
      </c>
      <c r="I143" s="125"/>
      <c r="J143" s="164"/>
      <c r="K143" s="125"/>
      <c r="L143" s="125"/>
      <c r="M143" s="119"/>
      <c r="N143" s="119"/>
      <c r="O143" s="130"/>
      <c r="P143" s="131"/>
      <c r="Q143" s="132"/>
    </row>
    <row r="144" spans="1:21" ht="12.6" customHeight="1" x14ac:dyDescent="0.3">
      <c r="A144" s="120"/>
      <c r="B144" s="123"/>
      <c r="C144" s="123"/>
      <c r="D144" s="29" t="s">
        <v>132</v>
      </c>
      <c r="E144" s="30">
        <f>1800*1.1</f>
        <v>1980.0000000000002</v>
      </c>
      <c r="F144" s="30">
        <f>2100*1.1</f>
        <v>2310</v>
      </c>
      <c r="G144" s="30">
        <f>2800*1.1</f>
        <v>3080.0000000000005</v>
      </c>
      <c r="H144" s="30">
        <v>4500</v>
      </c>
      <c r="I144" s="126"/>
      <c r="J144" s="165"/>
      <c r="K144" s="126"/>
      <c r="L144" s="126"/>
      <c r="M144" s="120"/>
      <c r="N144" s="120"/>
      <c r="O144" s="133"/>
      <c r="P144" s="134"/>
      <c r="Q144" s="135"/>
    </row>
    <row r="145" spans="1:21" ht="12.6" customHeight="1" x14ac:dyDescent="0.3">
      <c r="A145" s="118">
        <v>13</v>
      </c>
      <c r="B145" s="121" t="s">
        <v>87</v>
      </c>
      <c r="C145" s="121" t="s">
        <v>67</v>
      </c>
      <c r="D145" s="27" t="s">
        <v>133</v>
      </c>
      <c r="E145" s="28">
        <f t="shared" ref="E145:G152" si="24">+E146+75</f>
        <v>3760</v>
      </c>
      <c r="F145" s="28">
        <f t="shared" si="24"/>
        <v>4200</v>
      </c>
      <c r="G145" s="28">
        <f t="shared" si="24"/>
        <v>5355</v>
      </c>
      <c r="H145" s="27">
        <v>6500</v>
      </c>
      <c r="I145" s="124">
        <v>0.1</v>
      </c>
      <c r="J145" s="166"/>
      <c r="K145" s="124">
        <v>0.15</v>
      </c>
      <c r="L145" s="124">
        <v>0.1</v>
      </c>
      <c r="M145" s="118" t="s">
        <v>43</v>
      </c>
      <c r="N145" s="118" t="s">
        <v>79</v>
      </c>
      <c r="O145" s="127" t="s">
        <v>207</v>
      </c>
      <c r="P145" s="128"/>
      <c r="Q145" s="129"/>
    </row>
    <row r="146" spans="1:21" ht="12.6" customHeight="1" x14ac:dyDescent="0.3">
      <c r="A146" s="119"/>
      <c r="B146" s="122"/>
      <c r="C146" s="122"/>
      <c r="D146" s="28" t="s">
        <v>134</v>
      </c>
      <c r="E146" s="28">
        <f t="shared" si="24"/>
        <v>3685</v>
      </c>
      <c r="F146" s="28">
        <f t="shared" si="24"/>
        <v>4125</v>
      </c>
      <c r="G146" s="28">
        <f t="shared" si="24"/>
        <v>5280</v>
      </c>
      <c r="H146" s="28">
        <v>6500</v>
      </c>
      <c r="I146" s="125"/>
      <c r="J146" s="164"/>
      <c r="K146" s="125"/>
      <c r="L146" s="125"/>
      <c r="M146" s="119"/>
      <c r="N146" s="119"/>
      <c r="O146" s="130"/>
      <c r="P146" s="131"/>
      <c r="Q146" s="132"/>
    </row>
    <row r="147" spans="1:21" ht="12.6" customHeight="1" x14ac:dyDescent="0.3">
      <c r="A147" s="119"/>
      <c r="B147" s="122"/>
      <c r="C147" s="122"/>
      <c r="D147" s="28" t="s">
        <v>135</v>
      </c>
      <c r="E147" s="28">
        <f t="shared" si="24"/>
        <v>3610</v>
      </c>
      <c r="F147" s="28">
        <f t="shared" si="24"/>
        <v>4050</v>
      </c>
      <c r="G147" s="28">
        <f t="shared" si="24"/>
        <v>5205</v>
      </c>
      <c r="H147" s="28">
        <v>6500</v>
      </c>
      <c r="I147" s="125"/>
      <c r="J147" s="164"/>
      <c r="K147" s="125"/>
      <c r="L147" s="125"/>
      <c r="M147" s="119"/>
      <c r="N147" s="119"/>
      <c r="O147" s="130"/>
      <c r="P147" s="131"/>
      <c r="Q147" s="132"/>
    </row>
    <row r="148" spans="1:21" ht="12.6" customHeight="1" x14ac:dyDescent="0.3">
      <c r="A148" s="119"/>
      <c r="B148" s="122"/>
      <c r="C148" s="122"/>
      <c r="D148" s="28" t="s">
        <v>136</v>
      </c>
      <c r="E148" s="28">
        <f t="shared" si="24"/>
        <v>3535</v>
      </c>
      <c r="F148" s="28">
        <f t="shared" si="24"/>
        <v>3975</v>
      </c>
      <c r="G148" s="28">
        <f t="shared" si="24"/>
        <v>5130</v>
      </c>
      <c r="H148" s="28">
        <v>6500</v>
      </c>
      <c r="I148" s="125"/>
      <c r="J148" s="164"/>
      <c r="K148" s="125"/>
      <c r="L148" s="125"/>
      <c r="M148" s="119"/>
      <c r="N148" s="119"/>
      <c r="O148" s="130"/>
      <c r="P148" s="131"/>
      <c r="Q148" s="132"/>
    </row>
    <row r="149" spans="1:21" ht="22.2" customHeight="1" x14ac:dyDescent="0.3">
      <c r="A149" s="119"/>
      <c r="B149" s="122"/>
      <c r="C149" s="122"/>
      <c r="D149" s="28" t="s">
        <v>137</v>
      </c>
      <c r="E149" s="28">
        <f t="shared" si="24"/>
        <v>3460</v>
      </c>
      <c r="F149" s="28">
        <f t="shared" si="24"/>
        <v>3900</v>
      </c>
      <c r="G149" s="28">
        <f t="shared" si="24"/>
        <v>5055</v>
      </c>
      <c r="H149" s="28">
        <v>6500</v>
      </c>
      <c r="I149" s="125"/>
      <c r="J149" s="164"/>
      <c r="K149" s="125"/>
      <c r="L149" s="125"/>
      <c r="M149" s="119"/>
      <c r="N149" s="119"/>
      <c r="O149" s="130"/>
      <c r="P149" s="131"/>
      <c r="Q149" s="132"/>
      <c r="R149">
        <v>75</v>
      </c>
      <c r="S149">
        <v>100</v>
      </c>
      <c r="T149">
        <v>125</v>
      </c>
      <c r="U149">
        <v>150</v>
      </c>
    </row>
    <row r="150" spans="1:21" ht="22.2" customHeight="1" x14ac:dyDescent="0.3">
      <c r="A150" s="119"/>
      <c r="B150" s="122"/>
      <c r="C150" s="122"/>
      <c r="D150" s="28" t="s">
        <v>138</v>
      </c>
      <c r="E150" s="28">
        <f t="shared" si="24"/>
        <v>3385</v>
      </c>
      <c r="F150" s="28">
        <f t="shared" si="24"/>
        <v>3825</v>
      </c>
      <c r="G150" s="28">
        <f t="shared" si="24"/>
        <v>4980</v>
      </c>
      <c r="H150" s="28">
        <v>6500</v>
      </c>
      <c r="I150" s="125"/>
      <c r="J150" s="164"/>
      <c r="K150" s="125"/>
      <c r="L150" s="125"/>
      <c r="M150" s="119"/>
      <c r="N150" s="119"/>
      <c r="O150" s="130"/>
      <c r="P150" s="131"/>
      <c r="Q150" s="132"/>
    </row>
    <row r="151" spans="1:21" ht="12.6" customHeight="1" x14ac:dyDescent="0.3">
      <c r="A151" s="119"/>
      <c r="B151" s="122"/>
      <c r="C151" s="122"/>
      <c r="D151" s="28" t="s">
        <v>139</v>
      </c>
      <c r="E151" s="28">
        <f t="shared" si="24"/>
        <v>3310</v>
      </c>
      <c r="F151" s="28">
        <f t="shared" si="24"/>
        <v>3750</v>
      </c>
      <c r="G151" s="28">
        <f t="shared" si="24"/>
        <v>4905</v>
      </c>
      <c r="H151" s="28">
        <v>6500</v>
      </c>
      <c r="I151" s="125"/>
      <c r="J151" s="164"/>
      <c r="K151" s="125"/>
      <c r="L151" s="125"/>
      <c r="M151" s="119"/>
      <c r="N151" s="119"/>
      <c r="O151" s="130"/>
      <c r="P151" s="131"/>
      <c r="Q151" s="132"/>
    </row>
    <row r="152" spans="1:21" ht="12.6" customHeight="1" x14ac:dyDescent="0.3">
      <c r="A152" s="119"/>
      <c r="B152" s="122"/>
      <c r="C152" s="122"/>
      <c r="D152" s="28" t="s">
        <v>140</v>
      </c>
      <c r="E152" s="28">
        <f>+E153+75</f>
        <v>3235</v>
      </c>
      <c r="F152" s="28">
        <f t="shared" si="24"/>
        <v>3675</v>
      </c>
      <c r="G152" s="28">
        <f t="shared" si="24"/>
        <v>4830</v>
      </c>
      <c r="H152" s="28">
        <v>6500</v>
      </c>
      <c r="I152" s="125"/>
      <c r="J152" s="164"/>
      <c r="K152" s="125"/>
      <c r="L152" s="125"/>
      <c r="M152" s="119"/>
      <c r="N152" s="119"/>
      <c r="O152" s="130"/>
      <c r="P152" s="131"/>
      <c r="Q152" s="132"/>
    </row>
    <row r="153" spans="1:21" ht="12.6" customHeight="1" x14ac:dyDescent="0.3">
      <c r="A153" s="120"/>
      <c r="B153" s="123"/>
      <c r="C153" s="123"/>
      <c r="D153" s="29" t="s">
        <v>141</v>
      </c>
      <c r="E153" s="30">
        <v>3160</v>
      </c>
      <c r="F153" s="30">
        <v>3600</v>
      </c>
      <c r="G153" s="30">
        <v>4755</v>
      </c>
      <c r="H153" s="30">
        <v>6500</v>
      </c>
      <c r="I153" s="126"/>
      <c r="J153" s="165"/>
      <c r="K153" s="126"/>
      <c r="L153" s="126"/>
      <c r="M153" s="120"/>
      <c r="N153" s="120"/>
      <c r="O153" s="133"/>
      <c r="P153" s="134"/>
      <c r="Q153" s="135"/>
    </row>
    <row r="154" spans="1:21" x14ac:dyDescent="0.3">
      <c r="A154" s="43" t="s">
        <v>69</v>
      </c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</row>
    <row r="155" spans="1:21" x14ac:dyDescent="0.3">
      <c r="A155" s="16" t="s">
        <v>70</v>
      </c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</row>
    <row r="156" spans="1:21" x14ac:dyDescent="0.3">
      <c r="A156" s="16" t="s">
        <v>234</v>
      </c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</row>
    <row r="157" spans="1:21" x14ac:dyDescent="0.3">
      <c r="A157" s="16" t="s">
        <v>236</v>
      </c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</row>
    <row r="158" spans="1:21" x14ac:dyDescent="0.3">
      <c r="A158" s="16" t="s">
        <v>73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</row>
    <row r="159" spans="1:21" x14ac:dyDescent="0.3">
      <c r="A159" s="16" t="s">
        <v>232</v>
      </c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</row>
    <row r="160" spans="1:21" x14ac:dyDescent="0.3">
      <c r="A160" s="18" t="s">
        <v>75</v>
      </c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</row>
    <row r="161" spans="1:17" x14ac:dyDescent="0.3">
      <c r="A161" s="18" t="s">
        <v>233</v>
      </c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</row>
    <row r="162" spans="1:17" x14ac:dyDescent="0.3">
      <c r="A162" s="44"/>
      <c r="B162" s="45"/>
      <c r="C162" s="46"/>
      <c r="D162" s="47"/>
      <c r="E162" s="47"/>
      <c r="F162" s="47"/>
      <c r="G162" s="47"/>
      <c r="H162" s="47"/>
      <c r="I162" s="48"/>
      <c r="J162" s="48"/>
      <c r="K162" s="48"/>
      <c r="L162" s="53"/>
      <c r="M162" s="44"/>
      <c r="N162" s="44"/>
      <c r="O162" s="51"/>
      <c r="P162" s="51"/>
      <c r="Q162" s="51"/>
    </row>
    <row r="163" spans="1:17" x14ac:dyDescent="0.3">
      <c r="A163" s="44"/>
      <c r="B163" s="45"/>
      <c r="C163" s="46"/>
      <c r="D163" s="47"/>
      <c r="E163" s="47"/>
      <c r="F163" s="47"/>
      <c r="G163" s="47"/>
      <c r="H163" s="47"/>
      <c r="I163" s="48"/>
      <c r="J163" s="48"/>
      <c r="K163" s="48"/>
      <c r="L163" s="53"/>
      <c r="M163" s="44"/>
      <c r="N163" s="44"/>
      <c r="O163" s="51"/>
      <c r="P163" s="51"/>
      <c r="Q163" s="51"/>
    </row>
    <row r="164" spans="1:17" x14ac:dyDescent="0.3">
      <c r="A164" s="44"/>
      <c r="B164" s="45"/>
      <c r="C164" s="46"/>
      <c r="D164" s="47"/>
      <c r="E164" s="47"/>
      <c r="F164" s="47"/>
      <c r="G164" s="47"/>
      <c r="H164" s="47"/>
      <c r="I164" s="48"/>
      <c r="J164" s="48"/>
      <c r="K164" s="48"/>
      <c r="L164" s="53"/>
      <c r="M164" s="44"/>
      <c r="N164" s="44"/>
      <c r="O164" s="51"/>
      <c r="P164" s="51"/>
      <c r="Q164" s="51"/>
    </row>
    <row r="165" spans="1:17" x14ac:dyDescent="0.3">
      <c r="A165" s="57"/>
      <c r="B165" s="58"/>
      <c r="C165" s="58"/>
      <c r="D165" s="58"/>
      <c r="E165" s="58"/>
      <c r="F165" s="58"/>
      <c r="G165" s="59"/>
      <c r="H165" s="17" t="s">
        <v>0</v>
      </c>
      <c r="I165" s="17" t="s">
        <v>1</v>
      </c>
      <c r="J165" s="17" t="s">
        <v>2</v>
      </c>
      <c r="K165" s="17" t="s">
        <v>3</v>
      </c>
      <c r="L165" s="17" t="s">
        <v>4</v>
      </c>
      <c r="M165" s="65"/>
      <c r="N165" s="66"/>
      <c r="O165" s="66"/>
      <c r="P165" s="66"/>
      <c r="Q165" s="67"/>
    </row>
    <row r="166" spans="1:17" x14ac:dyDescent="0.3">
      <c r="A166" s="60" t="s">
        <v>5</v>
      </c>
      <c r="B166" s="13"/>
      <c r="C166" s="13"/>
      <c r="D166" s="13"/>
      <c r="E166" s="13"/>
      <c r="F166" s="13"/>
      <c r="G166" s="61"/>
      <c r="H166" s="167" t="s">
        <v>127</v>
      </c>
      <c r="I166" s="7" t="s">
        <v>218</v>
      </c>
      <c r="J166" s="83" t="s">
        <v>216</v>
      </c>
      <c r="K166" s="5" t="s">
        <v>215</v>
      </c>
      <c r="L166" s="37" t="s">
        <v>192</v>
      </c>
      <c r="M166" s="68"/>
      <c r="Q166" s="69"/>
    </row>
    <row r="167" spans="1:17" x14ac:dyDescent="0.3">
      <c r="A167" s="60" t="s">
        <v>205</v>
      </c>
      <c r="B167" s="13"/>
      <c r="C167" s="13"/>
      <c r="D167" s="13"/>
      <c r="E167" s="13"/>
      <c r="F167" s="13"/>
      <c r="G167" s="61"/>
      <c r="H167" s="168"/>
      <c r="I167" s="7" t="s">
        <v>195</v>
      </c>
      <c r="J167" s="83" t="s">
        <v>219</v>
      </c>
      <c r="K167" s="7" t="s">
        <v>217</v>
      </c>
      <c r="L167" s="36" t="s">
        <v>201</v>
      </c>
      <c r="M167" s="68"/>
      <c r="Q167" s="69"/>
    </row>
    <row r="168" spans="1:17" x14ac:dyDescent="0.3">
      <c r="A168" s="60" t="s">
        <v>204</v>
      </c>
      <c r="B168" s="13"/>
      <c r="C168" s="13"/>
      <c r="D168" s="13"/>
      <c r="E168" s="13"/>
      <c r="F168" s="13"/>
      <c r="G168" s="61"/>
      <c r="H168" s="168"/>
      <c r="I168" s="7" t="s">
        <v>196</v>
      </c>
      <c r="J168" s="75" t="s">
        <v>220</v>
      </c>
      <c r="K168" s="7" t="s">
        <v>221</v>
      </c>
      <c r="L168" s="84"/>
      <c r="M168" s="68"/>
      <c r="Q168" s="69"/>
    </row>
    <row r="169" spans="1:17" x14ac:dyDescent="0.3">
      <c r="A169" s="60" t="s">
        <v>203</v>
      </c>
      <c r="B169" s="13"/>
      <c r="C169" s="13"/>
      <c r="D169" s="13"/>
      <c r="E169" s="13"/>
      <c r="F169" s="13"/>
      <c r="G169" s="61"/>
      <c r="H169" s="168"/>
      <c r="I169" s="7" t="s">
        <v>223</v>
      </c>
      <c r="J169" s="75" t="s">
        <v>222</v>
      </c>
      <c r="K169" s="7" t="s">
        <v>200</v>
      </c>
      <c r="L169" s="36"/>
      <c r="M169" s="68"/>
      <c r="Q169" s="69"/>
    </row>
    <row r="170" spans="1:17" x14ac:dyDescent="0.3">
      <c r="A170" s="87" t="s">
        <v>22</v>
      </c>
      <c r="B170" s="88"/>
      <c r="C170" s="88"/>
      <c r="D170" s="88"/>
      <c r="E170" s="88"/>
      <c r="F170" s="88"/>
      <c r="G170" s="89"/>
      <c r="H170" s="168"/>
      <c r="I170" s="9"/>
      <c r="J170" s="75" t="s">
        <v>197</v>
      </c>
      <c r="K170" s="9"/>
      <c r="L170" s="36" t="s">
        <v>212</v>
      </c>
      <c r="M170" s="68"/>
      <c r="Q170" s="69"/>
    </row>
    <row r="171" spans="1:17" x14ac:dyDescent="0.3">
      <c r="A171" s="60"/>
      <c r="B171" s="13"/>
      <c r="C171" s="13"/>
      <c r="D171" s="13"/>
      <c r="E171" s="13"/>
      <c r="F171" s="13"/>
      <c r="G171" s="61"/>
      <c r="H171" s="90" t="s">
        <v>20</v>
      </c>
      <c r="I171" s="93">
        <v>2</v>
      </c>
      <c r="J171" s="92">
        <v>3</v>
      </c>
      <c r="K171" s="92">
        <v>4</v>
      </c>
      <c r="L171" s="92" t="s">
        <v>21</v>
      </c>
      <c r="M171" s="68"/>
      <c r="Q171" s="69"/>
    </row>
    <row r="172" spans="1:17" x14ac:dyDescent="0.3">
      <c r="A172" s="87"/>
      <c r="B172" s="88"/>
      <c r="C172" s="88"/>
      <c r="D172" s="88"/>
      <c r="E172" s="88"/>
      <c r="F172" s="88"/>
      <c r="G172" s="89"/>
      <c r="H172" s="86"/>
      <c r="I172" s="93"/>
      <c r="J172" s="93"/>
      <c r="K172" s="93"/>
      <c r="L172" s="93"/>
      <c r="M172" s="68"/>
      <c r="N172" s="95" t="s">
        <v>224</v>
      </c>
      <c r="O172" s="95"/>
      <c r="P172" s="95"/>
      <c r="Q172" s="70"/>
    </row>
    <row r="173" spans="1:17" x14ac:dyDescent="0.3">
      <c r="A173" s="60"/>
      <c r="B173" s="13"/>
      <c r="C173" s="13"/>
      <c r="D173" s="13"/>
      <c r="E173" s="13"/>
      <c r="F173" s="13"/>
      <c r="G173" s="61"/>
      <c r="H173" s="86"/>
      <c r="I173" s="93"/>
      <c r="J173" s="93"/>
      <c r="K173" s="93"/>
      <c r="L173" s="93"/>
      <c r="M173" s="68"/>
      <c r="N173" s="96" t="s">
        <v>226</v>
      </c>
      <c r="O173" s="96"/>
      <c r="P173" s="96"/>
      <c r="Q173" s="71"/>
    </row>
    <row r="174" spans="1:17" x14ac:dyDescent="0.3">
      <c r="A174" s="62"/>
      <c r="B174" s="63"/>
      <c r="C174" s="63"/>
      <c r="D174" s="63"/>
      <c r="E174" s="63"/>
      <c r="F174" s="63"/>
      <c r="G174" s="64"/>
      <c r="H174" s="91"/>
      <c r="I174" s="94"/>
      <c r="J174" s="94"/>
      <c r="K174" s="94"/>
      <c r="L174" s="94"/>
      <c r="M174" s="72"/>
      <c r="N174" s="73"/>
      <c r="O174" s="73"/>
      <c r="P174" s="73"/>
      <c r="Q174" s="74"/>
    </row>
    <row r="175" spans="1:17" x14ac:dyDescent="0.3">
      <c r="A175" s="97" t="s">
        <v>25</v>
      </c>
      <c r="B175" s="97" t="s">
        <v>26</v>
      </c>
      <c r="C175" s="97" t="s">
        <v>27</v>
      </c>
      <c r="D175" s="100" t="s">
        <v>231</v>
      </c>
      <c r="E175" s="103" t="s">
        <v>0</v>
      </c>
      <c r="F175" s="104"/>
      <c r="G175" s="104"/>
      <c r="H175" s="105"/>
      <c r="I175" s="78" t="s">
        <v>29</v>
      </c>
      <c r="J175" s="79"/>
      <c r="K175" s="79"/>
      <c r="L175" s="80"/>
      <c r="M175" s="109" t="s">
        <v>30</v>
      </c>
      <c r="N175" s="110"/>
      <c r="O175" s="110"/>
      <c r="P175" s="110"/>
      <c r="Q175" s="111"/>
    </row>
    <row r="176" spans="1:17" x14ac:dyDescent="0.3">
      <c r="A176" s="98"/>
      <c r="B176" s="98"/>
      <c r="C176" s="98"/>
      <c r="D176" s="101"/>
      <c r="E176" s="106"/>
      <c r="F176" s="107"/>
      <c r="G176" s="107"/>
      <c r="H176" s="108"/>
      <c r="I176" s="81" t="s">
        <v>31</v>
      </c>
      <c r="J176" s="82"/>
      <c r="K176" s="42" t="s">
        <v>32</v>
      </c>
      <c r="L176" s="42" t="s">
        <v>33</v>
      </c>
      <c r="M176" s="112"/>
      <c r="N176" s="113"/>
      <c r="O176" s="113"/>
      <c r="P176" s="113"/>
      <c r="Q176" s="114"/>
    </row>
    <row r="177" spans="1:17" ht="40.799999999999997" x14ac:dyDescent="0.3">
      <c r="A177" s="99"/>
      <c r="B177" s="99"/>
      <c r="C177" s="99"/>
      <c r="D177" s="102"/>
      <c r="E177" s="42" t="s">
        <v>1</v>
      </c>
      <c r="F177" s="42" t="s">
        <v>2</v>
      </c>
      <c r="G177" s="42" t="s">
        <v>3</v>
      </c>
      <c r="H177" s="42" t="s">
        <v>4</v>
      </c>
      <c r="I177" s="12" t="s">
        <v>34</v>
      </c>
      <c r="J177" s="12"/>
      <c r="K177" s="12" t="s">
        <v>35</v>
      </c>
      <c r="L177" s="12" t="s">
        <v>36</v>
      </c>
      <c r="M177" s="25" t="s">
        <v>37</v>
      </c>
      <c r="N177" s="25" t="s">
        <v>38</v>
      </c>
      <c r="O177" s="115" t="s">
        <v>39</v>
      </c>
      <c r="P177" s="116"/>
      <c r="Q177" s="117"/>
    </row>
    <row r="178" spans="1:17" x14ac:dyDescent="0.3">
      <c r="A178" s="118"/>
      <c r="B178" s="121"/>
      <c r="C178" s="169"/>
      <c r="D178" s="38"/>
      <c r="E178" s="39"/>
      <c r="F178" s="39"/>
      <c r="G178" s="39"/>
      <c r="H178" s="39"/>
      <c r="I178" s="124">
        <v>0.1</v>
      </c>
      <c r="J178" s="124"/>
      <c r="K178" s="124">
        <v>0.2</v>
      </c>
      <c r="L178" s="172" t="s">
        <v>152</v>
      </c>
      <c r="M178" s="118" t="s">
        <v>43</v>
      </c>
      <c r="N178" s="118" t="s">
        <v>44</v>
      </c>
      <c r="O178" s="175" t="s">
        <v>209</v>
      </c>
      <c r="P178" s="176"/>
      <c r="Q178" s="177"/>
    </row>
    <row r="179" spans="1:17" x14ac:dyDescent="0.3">
      <c r="A179" s="119"/>
      <c r="B179" s="122"/>
      <c r="C179" s="170"/>
      <c r="D179" s="40"/>
      <c r="E179" s="41"/>
      <c r="F179" s="41"/>
      <c r="G179" s="41"/>
      <c r="H179" s="41"/>
      <c r="I179" s="125"/>
      <c r="J179" s="125"/>
      <c r="K179" s="125"/>
      <c r="L179" s="173"/>
      <c r="M179" s="119"/>
      <c r="N179" s="119"/>
      <c r="O179" s="178"/>
      <c r="P179" s="179"/>
      <c r="Q179" s="180"/>
    </row>
    <row r="180" spans="1:17" x14ac:dyDescent="0.3">
      <c r="A180" s="119"/>
      <c r="B180" s="122"/>
      <c r="C180" s="170"/>
      <c r="D180" s="28"/>
      <c r="E180" s="28"/>
      <c r="F180" s="28"/>
      <c r="G180" s="28"/>
      <c r="H180" s="28"/>
      <c r="I180" s="125"/>
      <c r="J180" s="125"/>
      <c r="K180" s="125"/>
      <c r="L180" s="173"/>
      <c r="M180" s="119"/>
      <c r="N180" s="119"/>
      <c r="O180" s="178"/>
      <c r="P180" s="179"/>
      <c r="Q180" s="180"/>
    </row>
    <row r="181" spans="1:17" x14ac:dyDescent="0.3">
      <c r="A181" s="119"/>
      <c r="B181" s="122"/>
      <c r="C181" s="170"/>
      <c r="D181" s="28"/>
      <c r="E181" s="28"/>
      <c r="F181" s="28"/>
      <c r="G181" s="28"/>
      <c r="H181" s="28"/>
      <c r="I181" s="125"/>
      <c r="J181" s="125"/>
      <c r="K181" s="125"/>
      <c r="L181" s="173"/>
      <c r="M181" s="119"/>
      <c r="N181" s="119"/>
      <c r="O181" s="178"/>
      <c r="P181" s="179"/>
      <c r="Q181" s="180"/>
    </row>
    <row r="182" spans="1:17" x14ac:dyDescent="0.3">
      <c r="A182" s="119"/>
      <c r="B182" s="122"/>
      <c r="C182" s="170"/>
      <c r="D182" s="28"/>
      <c r="E182" s="28"/>
      <c r="F182" s="28"/>
      <c r="G182" s="28"/>
      <c r="H182" s="28"/>
      <c r="I182" s="125"/>
      <c r="J182" s="125"/>
      <c r="K182" s="125"/>
      <c r="L182" s="173"/>
      <c r="M182" s="119"/>
      <c r="N182" s="119"/>
      <c r="O182" s="178"/>
      <c r="P182" s="179"/>
      <c r="Q182" s="180"/>
    </row>
    <row r="183" spans="1:17" x14ac:dyDescent="0.3">
      <c r="A183" s="119"/>
      <c r="B183" s="122"/>
      <c r="C183" s="170"/>
      <c r="D183" s="28"/>
      <c r="E183" s="28"/>
      <c r="F183" s="28"/>
      <c r="G183" s="28"/>
      <c r="H183" s="28"/>
      <c r="I183" s="125"/>
      <c r="J183" s="125"/>
      <c r="K183" s="125"/>
      <c r="L183" s="173"/>
      <c r="M183" s="119"/>
      <c r="N183" s="119"/>
      <c r="O183" s="178"/>
      <c r="P183" s="179"/>
      <c r="Q183" s="180"/>
    </row>
    <row r="184" spans="1:17" x14ac:dyDescent="0.3">
      <c r="A184" s="119"/>
      <c r="B184" s="122"/>
      <c r="C184" s="170"/>
      <c r="D184" s="28"/>
      <c r="E184" s="28"/>
      <c r="F184" s="28"/>
      <c r="G184" s="28"/>
      <c r="H184" s="28"/>
      <c r="I184" s="125"/>
      <c r="J184" s="125"/>
      <c r="K184" s="125"/>
      <c r="L184" s="173"/>
      <c r="M184" s="119"/>
      <c r="N184" s="119"/>
      <c r="O184" s="178"/>
      <c r="P184" s="179"/>
      <c r="Q184" s="180"/>
    </row>
    <row r="185" spans="1:17" x14ac:dyDescent="0.3">
      <c r="A185" s="119"/>
      <c r="B185" s="122"/>
      <c r="C185" s="170"/>
      <c r="D185" s="28"/>
      <c r="E185" s="28"/>
      <c r="F185" s="28"/>
      <c r="G185" s="28"/>
      <c r="H185" s="28"/>
      <c r="I185" s="125"/>
      <c r="J185" s="125"/>
      <c r="K185" s="125"/>
      <c r="L185" s="173"/>
      <c r="M185" s="119"/>
      <c r="N185" s="119"/>
      <c r="O185" s="178"/>
      <c r="P185" s="179"/>
      <c r="Q185" s="180"/>
    </row>
    <row r="186" spans="1:17" x14ac:dyDescent="0.3">
      <c r="A186" s="120"/>
      <c r="B186" s="123"/>
      <c r="C186" s="171"/>
      <c r="D186" s="29"/>
      <c r="E186" s="29"/>
      <c r="F186" s="29"/>
      <c r="G186" s="29"/>
      <c r="H186" s="29"/>
      <c r="I186" s="126"/>
      <c r="J186" s="126"/>
      <c r="K186" s="126"/>
      <c r="L186" s="174"/>
      <c r="M186" s="120"/>
      <c r="N186" s="120"/>
      <c r="O186" s="181"/>
      <c r="P186" s="182"/>
      <c r="Q186" s="183"/>
    </row>
    <row r="187" spans="1:17" x14ac:dyDescent="0.3">
      <c r="A187" s="118"/>
      <c r="B187" s="184"/>
      <c r="C187" s="169"/>
      <c r="D187" s="27"/>
      <c r="E187" s="27"/>
      <c r="F187" s="27"/>
      <c r="G187" s="27"/>
      <c r="H187" s="27"/>
      <c r="I187" s="124" t="s">
        <v>158</v>
      </c>
      <c r="J187" s="124"/>
      <c r="K187" s="124" t="s">
        <v>159</v>
      </c>
      <c r="L187" s="124" t="s">
        <v>159</v>
      </c>
      <c r="M187" s="118" t="s">
        <v>43</v>
      </c>
      <c r="N187" s="118" t="s">
        <v>44</v>
      </c>
      <c r="O187" s="175" t="s">
        <v>168</v>
      </c>
      <c r="P187" s="176"/>
      <c r="Q187" s="177"/>
    </row>
    <row r="188" spans="1:17" x14ac:dyDescent="0.3">
      <c r="A188" s="119"/>
      <c r="B188" s="185"/>
      <c r="C188" s="170"/>
      <c r="D188" s="28"/>
      <c r="E188" s="28"/>
      <c r="F188" s="28"/>
      <c r="G188" s="28"/>
      <c r="H188" s="28"/>
      <c r="I188" s="125"/>
      <c r="J188" s="125"/>
      <c r="K188" s="125"/>
      <c r="L188" s="125"/>
      <c r="M188" s="119"/>
      <c r="N188" s="119"/>
      <c r="O188" s="178"/>
      <c r="P188" s="179"/>
      <c r="Q188" s="180"/>
    </row>
    <row r="189" spans="1:17" x14ac:dyDescent="0.3">
      <c r="A189" s="119"/>
      <c r="B189" s="185"/>
      <c r="C189" s="170"/>
      <c r="D189" s="28"/>
      <c r="E189" s="28"/>
      <c r="F189" s="28"/>
      <c r="G189" s="28"/>
      <c r="H189" s="28"/>
      <c r="I189" s="125"/>
      <c r="J189" s="125"/>
      <c r="K189" s="125"/>
      <c r="L189" s="125"/>
      <c r="M189" s="119"/>
      <c r="N189" s="119"/>
      <c r="O189" s="178"/>
      <c r="P189" s="179"/>
      <c r="Q189" s="180"/>
    </row>
    <row r="190" spans="1:17" x14ac:dyDescent="0.3">
      <c r="A190" s="119"/>
      <c r="B190" s="185"/>
      <c r="C190" s="170"/>
      <c r="D190" s="28"/>
      <c r="E190" s="28"/>
      <c r="F190" s="28"/>
      <c r="G190" s="28"/>
      <c r="H190" s="28"/>
      <c r="I190" s="125"/>
      <c r="J190" s="125"/>
      <c r="K190" s="125"/>
      <c r="L190" s="125"/>
      <c r="M190" s="119"/>
      <c r="N190" s="119"/>
      <c r="O190" s="178"/>
      <c r="P190" s="179"/>
      <c r="Q190" s="180"/>
    </row>
    <row r="191" spans="1:17" x14ac:dyDescent="0.3">
      <c r="A191" s="119"/>
      <c r="B191" s="185"/>
      <c r="C191" s="170"/>
      <c r="D191" s="28"/>
      <c r="E191" s="28"/>
      <c r="F191" s="28"/>
      <c r="G191" s="28"/>
      <c r="H191" s="28"/>
      <c r="I191" s="125"/>
      <c r="J191" s="125"/>
      <c r="K191" s="125"/>
      <c r="L191" s="125"/>
      <c r="M191" s="119"/>
      <c r="N191" s="119"/>
      <c r="O191" s="178"/>
      <c r="P191" s="179"/>
      <c r="Q191" s="180"/>
    </row>
    <row r="192" spans="1:17" x14ac:dyDescent="0.3">
      <c r="A192" s="119"/>
      <c r="B192" s="185"/>
      <c r="C192" s="170"/>
      <c r="D192" s="28"/>
      <c r="E192" s="28"/>
      <c r="F192" s="28"/>
      <c r="G192" s="28"/>
      <c r="H192" s="28"/>
      <c r="I192" s="125"/>
      <c r="J192" s="125"/>
      <c r="K192" s="125"/>
      <c r="L192" s="125"/>
      <c r="M192" s="119"/>
      <c r="N192" s="119"/>
      <c r="O192" s="178"/>
      <c r="P192" s="179"/>
      <c r="Q192" s="180"/>
    </row>
    <row r="193" spans="1:17" x14ac:dyDescent="0.3">
      <c r="A193" s="119"/>
      <c r="B193" s="185"/>
      <c r="C193" s="170"/>
      <c r="D193" s="28"/>
      <c r="E193" s="28"/>
      <c r="F193" s="28"/>
      <c r="G193" s="28"/>
      <c r="H193" s="28"/>
      <c r="I193" s="125"/>
      <c r="J193" s="125"/>
      <c r="K193" s="125"/>
      <c r="L193" s="125"/>
      <c r="M193" s="119"/>
      <c r="N193" s="119"/>
      <c r="O193" s="178"/>
      <c r="P193" s="179"/>
      <c r="Q193" s="180"/>
    </row>
    <row r="194" spans="1:17" x14ac:dyDescent="0.3">
      <c r="A194" s="119"/>
      <c r="B194" s="185"/>
      <c r="C194" s="170"/>
      <c r="D194" s="28"/>
      <c r="E194" s="28"/>
      <c r="F194" s="28"/>
      <c r="G194" s="28"/>
      <c r="H194" s="28"/>
      <c r="I194" s="125"/>
      <c r="J194" s="125"/>
      <c r="K194" s="125"/>
      <c r="L194" s="125"/>
      <c r="M194" s="119"/>
      <c r="N194" s="119"/>
      <c r="O194" s="178"/>
      <c r="P194" s="179"/>
      <c r="Q194" s="180"/>
    </row>
    <row r="195" spans="1:17" x14ac:dyDescent="0.3">
      <c r="A195" s="120"/>
      <c r="B195" s="186"/>
      <c r="C195" s="171"/>
      <c r="D195" s="29"/>
      <c r="E195" s="29"/>
      <c r="F195" s="29"/>
      <c r="G195" s="29"/>
      <c r="H195" s="29"/>
      <c r="I195" s="126"/>
      <c r="J195" s="126"/>
      <c r="K195" s="126"/>
      <c r="L195" s="126"/>
      <c r="M195" s="120"/>
      <c r="N195" s="120"/>
      <c r="O195" s="181"/>
      <c r="P195" s="182"/>
      <c r="Q195" s="183"/>
    </row>
    <row r="196" spans="1:17" x14ac:dyDescent="0.3">
      <c r="A196" s="14" t="s">
        <v>69</v>
      </c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6"/>
      <c r="P196" s="16"/>
    </row>
    <row r="197" spans="1:17" x14ac:dyDescent="0.3">
      <c r="A197" s="16" t="s">
        <v>70</v>
      </c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</row>
    <row r="198" spans="1:17" x14ac:dyDescent="0.3">
      <c r="A198" s="16" t="s">
        <v>234</v>
      </c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</row>
    <row r="199" spans="1:17" x14ac:dyDescent="0.3">
      <c r="A199" s="16" t="s">
        <v>236</v>
      </c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</row>
    <row r="200" spans="1:17" x14ac:dyDescent="0.3">
      <c r="A200" s="16" t="s">
        <v>73</v>
      </c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</row>
    <row r="201" spans="1:17" x14ac:dyDescent="0.3">
      <c r="A201" s="16" t="s">
        <v>232</v>
      </c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</row>
    <row r="202" spans="1:17" x14ac:dyDescent="0.3">
      <c r="A202" s="18" t="s">
        <v>75</v>
      </c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</row>
    <row r="203" spans="1:17" x14ac:dyDescent="0.3">
      <c r="A203" s="18" t="s">
        <v>233</v>
      </c>
    </row>
  </sheetData>
  <mergeCells count="211">
    <mergeCell ref="O131:Q135"/>
    <mergeCell ref="O80:Q80"/>
    <mergeCell ref="O81:Q81"/>
    <mergeCell ref="A131:A135"/>
    <mergeCell ref="B131:B135"/>
    <mergeCell ref="C131:C135"/>
    <mergeCell ref="I131:I135"/>
    <mergeCell ref="J131:J135"/>
    <mergeCell ref="K131:K135"/>
    <mergeCell ref="L131:L135"/>
    <mergeCell ref="M131:M135"/>
    <mergeCell ref="N131:N135"/>
    <mergeCell ref="M121:M125"/>
    <mergeCell ref="N121:N125"/>
    <mergeCell ref="O121:Q125"/>
    <mergeCell ref="A126:A130"/>
    <mergeCell ref="B126:B130"/>
    <mergeCell ref="C126:C130"/>
    <mergeCell ref="I126:I130"/>
    <mergeCell ref="J126:J130"/>
    <mergeCell ref="K126:K130"/>
    <mergeCell ref="L126:L130"/>
    <mergeCell ref="M126:M130"/>
    <mergeCell ref="N126:N130"/>
    <mergeCell ref="O126:Q130"/>
    <mergeCell ref="N173:P173"/>
    <mergeCell ref="H166:H170"/>
    <mergeCell ref="A170:G170"/>
    <mergeCell ref="O187:Q195"/>
    <mergeCell ref="A187:A195"/>
    <mergeCell ref="B187:B195"/>
    <mergeCell ref="C187:C195"/>
    <mergeCell ref="I187:I195"/>
    <mergeCell ref="J187:J195"/>
    <mergeCell ref="K187:K195"/>
    <mergeCell ref="H171:H174"/>
    <mergeCell ref="I171:I174"/>
    <mergeCell ref="J171:J174"/>
    <mergeCell ref="K171:K174"/>
    <mergeCell ref="L171:L174"/>
    <mergeCell ref="A172:G172"/>
    <mergeCell ref="L187:L195"/>
    <mergeCell ref="M187:M195"/>
    <mergeCell ref="N187:N195"/>
    <mergeCell ref="A175:A177"/>
    <mergeCell ref="A178:A186"/>
    <mergeCell ref="B178:B186"/>
    <mergeCell ref="C178:C186"/>
    <mergeCell ref="I178:I186"/>
    <mergeCell ref="J178:J186"/>
    <mergeCell ref="K178:K186"/>
    <mergeCell ref="L178:L186"/>
    <mergeCell ref="M178:M186"/>
    <mergeCell ref="N178:N186"/>
    <mergeCell ref="B175:B177"/>
    <mergeCell ref="C175:C177"/>
    <mergeCell ref="D175:D177"/>
    <mergeCell ref="E175:H176"/>
    <mergeCell ref="M175:Q176"/>
    <mergeCell ref="O177:Q177"/>
    <mergeCell ref="O178:Q186"/>
    <mergeCell ref="N172:P172"/>
    <mergeCell ref="O145:Q153"/>
    <mergeCell ref="A145:A153"/>
    <mergeCell ref="B145:B153"/>
    <mergeCell ref="C145:C153"/>
    <mergeCell ref="I145:I153"/>
    <mergeCell ref="J145:J153"/>
    <mergeCell ref="K145:K153"/>
    <mergeCell ref="L145:L153"/>
    <mergeCell ref="M145:M153"/>
    <mergeCell ref="N145:N153"/>
    <mergeCell ref="C118:C120"/>
    <mergeCell ref="D118:D120"/>
    <mergeCell ref="E118:H119"/>
    <mergeCell ref="M118:Q119"/>
    <mergeCell ref="O120:Q120"/>
    <mergeCell ref="A136:A144"/>
    <mergeCell ref="B136:B144"/>
    <mergeCell ref="C136:C144"/>
    <mergeCell ref="I136:I144"/>
    <mergeCell ref="J136:J144"/>
    <mergeCell ref="K136:K144"/>
    <mergeCell ref="L136:L144"/>
    <mergeCell ref="A118:A120"/>
    <mergeCell ref="B118:B120"/>
    <mergeCell ref="M136:M144"/>
    <mergeCell ref="N136:N144"/>
    <mergeCell ref="O136:Q144"/>
    <mergeCell ref="A121:A125"/>
    <mergeCell ref="B121:B125"/>
    <mergeCell ref="C121:C125"/>
    <mergeCell ref="I121:I125"/>
    <mergeCell ref="J121:J125"/>
    <mergeCell ref="K121:K125"/>
    <mergeCell ref="L121:L125"/>
    <mergeCell ref="H109:H113"/>
    <mergeCell ref="A113:G113"/>
    <mergeCell ref="H114:H117"/>
    <mergeCell ref="I114:I117"/>
    <mergeCell ref="J114:J117"/>
    <mergeCell ref="K114:K117"/>
    <mergeCell ref="L114:L117"/>
    <mergeCell ref="A115:G115"/>
    <mergeCell ref="N115:P115"/>
    <mergeCell ref="N116:P116"/>
    <mergeCell ref="E107:L107"/>
    <mergeCell ref="M57:Q58"/>
    <mergeCell ref="O59:Q59"/>
    <mergeCell ref="L60:L64"/>
    <mergeCell ref="O75:Q79"/>
    <mergeCell ref="A75:A79"/>
    <mergeCell ref="B75:B79"/>
    <mergeCell ref="C75:C79"/>
    <mergeCell ref="I75:I79"/>
    <mergeCell ref="J75:J79"/>
    <mergeCell ref="K75:K79"/>
    <mergeCell ref="L75:L79"/>
    <mergeCell ref="M75:M79"/>
    <mergeCell ref="N75:N79"/>
    <mergeCell ref="L65:L69"/>
    <mergeCell ref="M65:M69"/>
    <mergeCell ref="N65:N69"/>
    <mergeCell ref="O65:Q69"/>
    <mergeCell ref="A70:A74"/>
    <mergeCell ref="B70:B74"/>
    <mergeCell ref="C70:C74"/>
    <mergeCell ref="I70:I74"/>
    <mergeCell ref="J70:J74"/>
    <mergeCell ref="K70:K74"/>
    <mergeCell ref="L70:L74"/>
    <mergeCell ref="M70:M74"/>
    <mergeCell ref="N70:N74"/>
    <mergeCell ref="O70:Q74"/>
    <mergeCell ref="A65:A69"/>
    <mergeCell ref="B65:B69"/>
    <mergeCell ref="C65:C69"/>
    <mergeCell ref="I65:I69"/>
    <mergeCell ref="J65:J69"/>
    <mergeCell ref="K65:K69"/>
    <mergeCell ref="M60:M64"/>
    <mergeCell ref="N60:N64"/>
    <mergeCell ref="O60:Q64"/>
    <mergeCell ref="H48:H52"/>
    <mergeCell ref="A52:G52"/>
    <mergeCell ref="H53:H56"/>
    <mergeCell ref="I53:I56"/>
    <mergeCell ref="J53:J56"/>
    <mergeCell ref="K53:K56"/>
    <mergeCell ref="L53:L56"/>
    <mergeCell ref="A54:G54"/>
    <mergeCell ref="N54:P54"/>
    <mergeCell ref="N55:P55"/>
    <mergeCell ref="A60:A64"/>
    <mergeCell ref="B60:B64"/>
    <mergeCell ref="C60:C64"/>
    <mergeCell ref="I60:I64"/>
    <mergeCell ref="J60:J64"/>
    <mergeCell ref="K60:K64"/>
    <mergeCell ref="A57:A59"/>
    <mergeCell ref="B57:B59"/>
    <mergeCell ref="C57:C59"/>
    <mergeCell ref="D57:D59"/>
    <mergeCell ref="E57:H58"/>
    <mergeCell ref="O23:Q29"/>
    <mergeCell ref="A30:A36"/>
    <mergeCell ref="B30:B36"/>
    <mergeCell ref="C30:C36"/>
    <mergeCell ref="I30:I36"/>
    <mergeCell ref="J30:J36"/>
    <mergeCell ref="K30:K36"/>
    <mergeCell ref="L30:L36"/>
    <mergeCell ref="M30:M36"/>
    <mergeCell ref="N30:N36"/>
    <mergeCell ref="O30:Q36"/>
    <mergeCell ref="A23:A29"/>
    <mergeCell ref="B23:B29"/>
    <mergeCell ref="C23:C29"/>
    <mergeCell ref="I23:I29"/>
    <mergeCell ref="J23:J29"/>
    <mergeCell ref="K23:K29"/>
    <mergeCell ref="L23:L29"/>
    <mergeCell ref="M23:M29"/>
    <mergeCell ref="N23:N29"/>
    <mergeCell ref="E11:H12"/>
    <mergeCell ref="M11:Q12"/>
    <mergeCell ref="O13:Q13"/>
    <mergeCell ref="A14:A22"/>
    <mergeCell ref="B14:B22"/>
    <mergeCell ref="C14:C22"/>
    <mergeCell ref="I14:I22"/>
    <mergeCell ref="J14:J22"/>
    <mergeCell ref="K14:K22"/>
    <mergeCell ref="L14:L22"/>
    <mergeCell ref="A11:A13"/>
    <mergeCell ref="B11:B13"/>
    <mergeCell ref="C11:C13"/>
    <mergeCell ref="D11:D13"/>
    <mergeCell ref="M14:M22"/>
    <mergeCell ref="N14:N22"/>
    <mergeCell ref="O14:Q22"/>
    <mergeCell ref="H2:H6"/>
    <mergeCell ref="A6:G6"/>
    <mergeCell ref="H7:H10"/>
    <mergeCell ref="I7:I10"/>
    <mergeCell ref="J7:J10"/>
    <mergeCell ref="K7:K10"/>
    <mergeCell ref="L7:L10"/>
    <mergeCell ref="A8:G8"/>
    <mergeCell ref="N8:P8"/>
    <mergeCell ref="N9:P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2CB1A-DC3B-49A7-B5FA-045D958873E1}">
  <sheetPr>
    <pageSetUpPr fitToPage="1"/>
  </sheetPr>
  <dimension ref="A4:V185"/>
  <sheetViews>
    <sheetView tabSelected="1" topLeftCell="A76" workbookViewId="0">
      <selection activeCell="H98" sqref="E98:H98"/>
    </sheetView>
  </sheetViews>
  <sheetFormatPr defaultRowHeight="14.4" x14ac:dyDescent="0.3"/>
  <cols>
    <col min="2" max="2" width="19.33203125" customWidth="1"/>
    <col min="3" max="3" width="15.44140625" bestFit="1" customWidth="1"/>
    <col min="4" max="4" width="15.33203125" bestFit="1" customWidth="1"/>
    <col min="5" max="5" width="6.44140625" bestFit="1" customWidth="1"/>
    <col min="8" max="8" width="14.33203125" bestFit="1" customWidth="1"/>
    <col min="9" max="9" width="17.44140625" bestFit="1" customWidth="1"/>
    <col min="10" max="10" width="13.6640625" bestFit="1" customWidth="1"/>
    <col min="11" max="11" width="11.6640625" customWidth="1"/>
    <col min="12" max="12" width="16" customWidth="1"/>
    <col min="13" max="15" width="9.33203125" customWidth="1"/>
    <col min="16" max="16" width="9.44140625" customWidth="1"/>
    <col min="17" max="17" width="9.33203125" customWidth="1"/>
    <col min="18" max="22" width="9.33203125" hidden="1" customWidth="1"/>
    <col min="23" max="24" width="9.33203125" customWidth="1"/>
    <col min="25" max="31" width="8.88671875" customWidth="1"/>
  </cols>
  <sheetData>
    <row r="4" spans="1:21" ht="11.85" customHeight="1" x14ac:dyDescent="0.3">
      <c r="A4" s="57"/>
      <c r="B4" s="58"/>
      <c r="C4" s="58"/>
      <c r="D4" s="58"/>
      <c r="E4" s="58"/>
      <c r="F4" s="58"/>
      <c r="G4" s="59"/>
      <c r="H4" s="17" t="s">
        <v>0</v>
      </c>
      <c r="I4" s="17" t="s">
        <v>1</v>
      </c>
      <c r="J4" s="17" t="s">
        <v>2</v>
      </c>
      <c r="K4" s="76" t="s">
        <v>3</v>
      </c>
      <c r="L4" s="17" t="s">
        <v>4</v>
      </c>
      <c r="M4" s="65"/>
      <c r="N4" s="66"/>
      <c r="O4" s="66"/>
      <c r="P4" s="66"/>
      <c r="Q4" s="67"/>
    </row>
    <row r="5" spans="1:21" ht="11.85" customHeight="1" x14ac:dyDescent="0.3">
      <c r="A5" s="60" t="s">
        <v>5</v>
      </c>
      <c r="B5" s="13"/>
      <c r="C5" s="13"/>
      <c r="D5" s="13"/>
      <c r="E5" s="13"/>
      <c r="F5" s="13"/>
      <c r="G5" s="61"/>
      <c r="H5" s="86"/>
      <c r="I5" s="7" t="s">
        <v>248</v>
      </c>
      <c r="J5" s="5" t="s">
        <v>245</v>
      </c>
      <c r="K5" s="5" t="s">
        <v>244</v>
      </c>
      <c r="L5" s="37" t="s">
        <v>192</v>
      </c>
      <c r="M5" s="68"/>
      <c r="Q5" s="69"/>
    </row>
    <row r="6" spans="1:21" ht="11.85" customHeight="1" x14ac:dyDescent="0.3">
      <c r="A6" s="60" t="s">
        <v>205</v>
      </c>
      <c r="B6" s="13"/>
      <c r="C6" s="13"/>
      <c r="D6" s="13"/>
      <c r="E6" s="13"/>
      <c r="F6" s="13"/>
      <c r="G6" s="61"/>
      <c r="H6" s="86"/>
      <c r="I6" s="7" t="s">
        <v>247</v>
      </c>
      <c r="J6" s="85" t="s">
        <v>246</v>
      </c>
      <c r="K6" s="7" t="s">
        <v>109</v>
      </c>
      <c r="L6" s="36" t="s">
        <v>201</v>
      </c>
      <c r="M6" s="68"/>
      <c r="Q6" s="69"/>
    </row>
    <row r="7" spans="1:21" ht="11.85" customHeight="1" x14ac:dyDescent="0.3">
      <c r="A7" s="60" t="s">
        <v>204</v>
      </c>
      <c r="B7" s="13"/>
      <c r="C7" s="13"/>
      <c r="D7" s="13"/>
      <c r="E7" s="13"/>
      <c r="F7" s="13"/>
      <c r="G7" s="61"/>
      <c r="H7" s="86"/>
      <c r="I7" s="7" t="s">
        <v>196</v>
      </c>
      <c r="J7" s="75" t="s">
        <v>200</v>
      </c>
      <c r="K7" s="7" t="s">
        <v>197</v>
      </c>
      <c r="L7" s="84"/>
      <c r="M7" s="68"/>
      <c r="Q7" s="69"/>
    </row>
    <row r="8" spans="1:21" ht="11.85" customHeight="1" x14ac:dyDescent="0.3">
      <c r="A8" s="60" t="s">
        <v>203</v>
      </c>
      <c r="B8" s="13"/>
      <c r="C8" s="13"/>
      <c r="D8" s="13"/>
      <c r="E8" s="13"/>
      <c r="F8" s="13"/>
      <c r="G8" s="61"/>
      <c r="H8" s="86"/>
      <c r="I8" s="7" t="s">
        <v>223</v>
      </c>
      <c r="J8" s="75"/>
      <c r="K8" s="7"/>
      <c r="L8" s="36"/>
      <c r="M8" s="68"/>
      <c r="Q8" s="69"/>
    </row>
    <row r="9" spans="1:21" ht="11.85" customHeight="1" x14ac:dyDescent="0.3">
      <c r="A9" s="87" t="s">
        <v>22</v>
      </c>
      <c r="B9" s="88"/>
      <c r="C9" s="88"/>
      <c r="D9" s="88"/>
      <c r="E9" s="88"/>
      <c r="F9" s="88"/>
      <c r="G9" s="89"/>
      <c r="H9" s="86"/>
      <c r="I9" s="9"/>
      <c r="J9" s="75"/>
      <c r="K9" s="9"/>
      <c r="L9" s="36" t="s">
        <v>239</v>
      </c>
      <c r="M9" s="68"/>
      <c r="Q9" s="69"/>
    </row>
    <row r="10" spans="1:21" ht="11.85" customHeight="1" x14ac:dyDescent="0.3">
      <c r="A10" s="60"/>
      <c r="B10" s="13"/>
      <c r="C10" s="13"/>
      <c r="D10" s="13"/>
      <c r="E10" s="13"/>
      <c r="F10" s="13"/>
      <c r="G10" s="61"/>
      <c r="H10" s="90" t="s">
        <v>20</v>
      </c>
      <c r="I10" s="92">
        <v>3</v>
      </c>
      <c r="J10" s="92">
        <v>3</v>
      </c>
      <c r="K10" s="93">
        <v>4</v>
      </c>
      <c r="L10" s="92" t="s">
        <v>21</v>
      </c>
      <c r="M10" s="68"/>
      <c r="Q10" s="69"/>
    </row>
    <row r="11" spans="1:21" ht="11.85" customHeight="1" x14ac:dyDescent="0.3">
      <c r="A11" s="87"/>
      <c r="B11" s="88"/>
      <c r="C11" s="88"/>
      <c r="D11" s="88"/>
      <c r="E11" s="88"/>
      <c r="F11" s="88"/>
      <c r="G11" s="89"/>
      <c r="H11" s="86"/>
      <c r="I11" s="93"/>
      <c r="J11" s="93"/>
      <c r="K11" s="93"/>
      <c r="L11" s="93"/>
      <c r="M11" s="68"/>
      <c r="N11" s="95" t="s">
        <v>238</v>
      </c>
      <c r="O11" s="95"/>
      <c r="P11" s="95"/>
      <c r="Q11" s="70"/>
    </row>
    <row r="12" spans="1:21" ht="11.85" customHeight="1" x14ac:dyDescent="0.3">
      <c r="A12" s="60"/>
      <c r="B12" s="13"/>
      <c r="C12" s="13"/>
      <c r="D12" s="13"/>
      <c r="E12" s="13"/>
      <c r="F12" s="13"/>
      <c r="G12" s="61"/>
      <c r="H12" s="86"/>
      <c r="I12" s="93"/>
      <c r="J12" s="93"/>
      <c r="K12" s="93"/>
      <c r="L12" s="93"/>
      <c r="M12" s="68"/>
      <c r="N12" s="96" t="s">
        <v>226</v>
      </c>
      <c r="O12" s="96"/>
      <c r="P12" s="96"/>
      <c r="Q12" s="71"/>
    </row>
    <row r="13" spans="1:21" ht="11.85" customHeight="1" x14ac:dyDescent="0.3">
      <c r="A13" s="62"/>
      <c r="B13" s="63"/>
      <c r="C13" s="63"/>
      <c r="D13" s="63"/>
      <c r="E13" s="63"/>
      <c r="F13" s="63"/>
      <c r="G13" s="64"/>
      <c r="H13" s="91"/>
      <c r="I13" s="94"/>
      <c r="J13" s="94"/>
      <c r="K13" s="94"/>
      <c r="L13" s="94"/>
      <c r="M13" s="72"/>
      <c r="N13" s="73"/>
      <c r="O13" s="73"/>
      <c r="P13" s="73"/>
      <c r="Q13" s="74"/>
    </row>
    <row r="14" spans="1:21" ht="14.7" customHeight="1" x14ac:dyDescent="0.3">
      <c r="A14" s="97" t="s">
        <v>25</v>
      </c>
      <c r="B14" s="97" t="s">
        <v>26</v>
      </c>
      <c r="C14" s="97" t="s">
        <v>27</v>
      </c>
      <c r="D14" s="100" t="s">
        <v>228</v>
      </c>
      <c r="E14" s="103" t="s">
        <v>0</v>
      </c>
      <c r="F14" s="104"/>
      <c r="G14" s="104"/>
      <c r="H14" s="105"/>
      <c r="I14" s="78" t="s">
        <v>29</v>
      </c>
      <c r="J14" s="79"/>
      <c r="K14" s="79"/>
      <c r="L14" s="80"/>
      <c r="M14" s="109" t="s">
        <v>30</v>
      </c>
      <c r="N14" s="110"/>
      <c r="O14" s="110"/>
      <c r="P14" s="110"/>
      <c r="Q14" s="111"/>
    </row>
    <row r="15" spans="1:21" x14ac:dyDescent="0.3">
      <c r="A15" s="98"/>
      <c r="B15" s="98"/>
      <c r="C15" s="98"/>
      <c r="D15" s="101"/>
      <c r="E15" s="106"/>
      <c r="F15" s="107"/>
      <c r="G15" s="107"/>
      <c r="H15" s="108"/>
      <c r="I15" s="81" t="s">
        <v>31</v>
      </c>
      <c r="J15" s="82"/>
      <c r="K15" s="42" t="s">
        <v>32</v>
      </c>
      <c r="L15" s="42" t="s">
        <v>33</v>
      </c>
      <c r="M15" s="112"/>
      <c r="N15" s="113"/>
      <c r="O15" s="113"/>
      <c r="P15" s="113"/>
      <c r="Q15" s="114"/>
    </row>
    <row r="16" spans="1:21" ht="40.799999999999997" x14ac:dyDescent="0.3">
      <c r="A16" s="99"/>
      <c r="B16" s="99"/>
      <c r="C16" s="99"/>
      <c r="D16" s="102"/>
      <c r="E16" s="42" t="s">
        <v>1</v>
      </c>
      <c r="F16" s="42" t="s">
        <v>2</v>
      </c>
      <c r="G16" s="42" t="s">
        <v>3</v>
      </c>
      <c r="H16" s="42" t="s">
        <v>4</v>
      </c>
      <c r="I16" s="12" t="s">
        <v>240</v>
      </c>
      <c r="J16" s="12"/>
      <c r="K16" s="12" t="s">
        <v>35</v>
      </c>
      <c r="L16" s="12" t="s">
        <v>36</v>
      </c>
      <c r="M16" s="25" t="s">
        <v>37</v>
      </c>
      <c r="N16" s="25" t="s">
        <v>38</v>
      </c>
      <c r="O16" s="115" t="s">
        <v>39</v>
      </c>
      <c r="P16" s="116"/>
      <c r="Q16" s="117"/>
      <c r="R16" s="49" t="s">
        <v>1</v>
      </c>
      <c r="S16" s="49" t="s">
        <v>2</v>
      </c>
      <c r="T16" s="49" t="s">
        <v>3</v>
      </c>
      <c r="U16" s="49" t="s">
        <v>4</v>
      </c>
    </row>
    <row r="17" spans="1:21" ht="12.6" customHeight="1" x14ac:dyDescent="0.3">
      <c r="A17" s="118">
        <v>1</v>
      </c>
      <c r="B17" s="121" t="s">
        <v>40</v>
      </c>
      <c r="C17" s="121" t="s">
        <v>162</v>
      </c>
      <c r="D17" s="27" t="s">
        <v>113</v>
      </c>
      <c r="E17" s="28">
        <f t="shared" ref="E17:E23" si="0">+E18+$R$24</f>
        <v>1555</v>
      </c>
      <c r="F17" s="28">
        <f t="shared" ref="F17:F23" si="1">+F18+$S$24</f>
        <v>1786</v>
      </c>
      <c r="G17" s="28">
        <f t="shared" ref="G17:G23" si="2">+G18+$T$24</f>
        <v>2132</v>
      </c>
      <c r="H17" s="27">
        <v>2640</v>
      </c>
      <c r="I17" s="124">
        <v>0.1</v>
      </c>
      <c r="J17" s="124"/>
      <c r="K17" s="124">
        <v>0.15</v>
      </c>
      <c r="L17" s="124">
        <v>0.1</v>
      </c>
      <c r="M17" s="118" t="s">
        <v>43</v>
      </c>
      <c r="N17" s="118" t="s">
        <v>44</v>
      </c>
      <c r="O17" s="127" t="s">
        <v>241</v>
      </c>
      <c r="P17" s="128"/>
      <c r="Q17" s="129"/>
    </row>
    <row r="18" spans="1:21" ht="12.6" customHeight="1" x14ac:dyDescent="0.3">
      <c r="A18" s="119"/>
      <c r="B18" s="122"/>
      <c r="C18" s="122"/>
      <c r="D18" s="28" t="s">
        <v>114</v>
      </c>
      <c r="E18" s="28">
        <f t="shared" si="0"/>
        <v>1505</v>
      </c>
      <c r="F18" s="28">
        <f t="shared" si="1"/>
        <v>1736</v>
      </c>
      <c r="G18" s="28">
        <f t="shared" si="2"/>
        <v>2082</v>
      </c>
      <c r="H18" s="28">
        <f>+H17</f>
        <v>2640</v>
      </c>
      <c r="I18" s="125"/>
      <c r="J18" s="125"/>
      <c r="K18" s="125"/>
      <c r="L18" s="125"/>
      <c r="M18" s="119"/>
      <c r="N18" s="119"/>
      <c r="O18" s="130"/>
      <c r="P18" s="131"/>
      <c r="Q18" s="132"/>
    </row>
    <row r="19" spans="1:21" ht="12.6" customHeight="1" x14ac:dyDescent="0.3">
      <c r="A19" s="119"/>
      <c r="B19" s="122"/>
      <c r="C19" s="122"/>
      <c r="D19" s="28" t="s">
        <v>115</v>
      </c>
      <c r="E19" s="28">
        <f t="shared" si="0"/>
        <v>1455</v>
      </c>
      <c r="F19" s="28">
        <f t="shared" si="1"/>
        <v>1686</v>
      </c>
      <c r="G19" s="28">
        <f t="shared" si="2"/>
        <v>2032</v>
      </c>
      <c r="H19" s="28">
        <f t="shared" ref="H19:H24" si="3">+H18</f>
        <v>2640</v>
      </c>
      <c r="I19" s="125"/>
      <c r="J19" s="125"/>
      <c r="K19" s="125"/>
      <c r="L19" s="125"/>
      <c r="M19" s="119"/>
      <c r="N19" s="119"/>
      <c r="O19" s="130"/>
      <c r="P19" s="131"/>
      <c r="Q19" s="132"/>
    </row>
    <row r="20" spans="1:21" ht="12.6" customHeight="1" x14ac:dyDescent="0.3">
      <c r="A20" s="119"/>
      <c r="B20" s="122"/>
      <c r="C20" s="122"/>
      <c r="D20" s="28" t="s">
        <v>116</v>
      </c>
      <c r="E20" s="28">
        <f t="shared" si="0"/>
        <v>1405</v>
      </c>
      <c r="F20" s="28">
        <f t="shared" si="1"/>
        <v>1636</v>
      </c>
      <c r="G20" s="28">
        <f t="shared" si="2"/>
        <v>1982</v>
      </c>
      <c r="H20" s="28">
        <f t="shared" si="3"/>
        <v>2640</v>
      </c>
      <c r="I20" s="125"/>
      <c r="J20" s="125"/>
      <c r="K20" s="125"/>
      <c r="L20" s="125"/>
      <c r="M20" s="119"/>
      <c r="N20" s="119"/>
      <c r="O20" s="130"/>
      <c r="P20" s="131"/>
      <c r="Q20" s="132"/>
    </row>
    <row r="21" spans="1:21" ht="12.6" customHeight="1" x14ac:dyDescent="0.3">
      <c r="A21" s="119"/>
      <c r="B21" s="122"/>
      <c r="C21" s="122"/>
      <c r="D21" s="28" t="s">
        <v>117</v>
      </c>
      <c r="E21" s="28">
        <f t="shared" si="0"/>
        <v>1355</v>
      </c>
      <c r="F21" s="28">
        <f t="shared" si="1"/>
        <v>1586</v>
      </c>
      <c r="G21" s="28">
        <f t="shared" si="2"/>
        <v>1932</v>
      </c>
      <c r="H21" s="28">
        <f t="shared" si="3"/>
        <v>2640</v>
      </c>
      <c r="I21" s="125"/>
      <c r="J21" s="125"/>
      <c r="K21" s="125"/>
      <c r="L21" s="125"/>
      <c r="M21" s="119"/>
      <c r="N21" s="119"/>
      <c r="O21" s="130"/>
      <c r="P21" s="131"/>
      <c r="Q21" s="132"/>
    </row>
    <row r="22" spans="1:21" ht="12.6" customHeight="1" x14ac:dyDescent="0.3">
      <c r="A22" s="119"/>
      <c r="B22" s="122"/>
      <c r="C22" s="122"/>
      <c r="D22" s="28" t="s">
        <v>118</v>
      </c>
      <c r="E22" s="28">
        <f t="shared" si="0"/>
        <v>1305</v>
      </c>
      <c r="F22" s="28">
        <f t="shared" si="1"/>
        <v>1536</v>
      </c>
      <c r="G22" s="28">
        <f t="shared" si="2"/>
        <v>1882</v>
      </c>
      <c r="H22" s="28">
        <f t="shared" si="3"/>
        <v>2640</v>
      </c>
      <c r="I22" s="125"/>
      <c r="J22" s="125"/>
      <c r="K22" s="125"/>
      <c r="L22" s="125"/>
      <c r="M22" s="119"/>
      <c r="N22" s="119"/>
      <c r="O22" s="130"/>
      <c r="P22" s="131"/>
      <c r="Q22" s="132"/>
    </row>
    <row r="23" spans="1:21" ht="12.6" customHeight="1" x14ac:dyDescent="0.3">
      <c r="A23" s="119"/>
      <c r="B23" s="122"/>
      <c r="C23" s="122"/>
      <c r="D23" s="28" t="s">
        <v>119</v>
      </c>
      <c r="E23" s="28">
        <f t="shared" si="0"/>
        <v>1255</v>
      </c>
      <c r="F23" s="28">
        <f t="shared" si="1"/>
        <v>1486</v>
      </c>
      <c r="G23" s="28">
        <f t="shared" si="2"/>
        <v>1832</v>
      </c>
      <c r="H23" s="28">
        <f t="shared" si="3"/>
        <v>2640</v>
      </c>
      <c r="I23" s="125"/>
      <c r="J23" s="125"/>
      <c r="K23" s="125"/>
      <c r="L23" s="125"/>
      <c r="M23" s="119"/>
      <c r="N23" s="119"/>
      <c r="O23" s="130"/>
      <c r="P23" s="131"/>
      <c r="Q23" s="132"/>
    </row>
    <row r="24" spans="1:21" ht="12.6" customHeight="1" x14ac:dyDescent="0.3">
      <c r="A24" s="119"/>
      <c r="B24" s="122"/>
      <c r="C24" s="122"/>
      <c r="D24" s="28" t="s">
        <v>120</v>
      </c>
      <c r="E24" s="28">
        <f>+E25+$R$24</f>
        <v>1205</v>
      </c>
      <c r="F24" s="28">
        <f>+F25+$S$24</f>
        <v>1436</v>
      </c>
      <c r="G24" s="28">
        <f>+G25+$T$24</f>
        <v>1782</v>
      </c>
      <c r="H24" s="28">
        <f t="shared" si="3"/>
        <v>2640</v>
      </c>
      <c r="I24" s="125"/>
      <c r="J24" s="125"/>
      <c r="K24" s="125"/>
      <c r="L24" s="125"/>
      <c r="M24" s="119"/>
      <c r="N24" s="119"/>
      <c r="O24" s="130"/>
      <c r="P24" s="131"/>
      <c r="Q24" s="132"/>
      <c r="R24">
        <v>50</v>
      </c>
      <c r="S24">
        <v>50</v>
      </c>
      <c r="T24">
        <v>50</v>
      </c>
      <c r="U24">
        <v>0</v>
      </c>
    </row>
    <row r="25" spans="1:21" ht="12.6" customHeight="1" x14ac:dyDescent="0.3">
      <c r="A25" s="120"/>
      <c r="B25" s="123"/>
      <c r="C25" s="123"/>
      <c r="D25" s="29" t="s">
        <v>121</v>
      </c>
      <c r="E25" s="29">
        <f>1100*1.05</f>
        <v>1155</v>
      </c>
      <c r="F25" s="29">
        <f>1320*1.05</f>
        <v>1386</v>
      </c>
      <c r="G25" s="29">
        <v>1732</v>
      </c>
      <c r="H25" s="29">
        <v>2640</v>
      </c>
      <c r="I25" s="126"/>
      <c r="J25" s="126"/>
      <c r="K25" s="126"/>
      <c r="L25" s="126"/>
      <c r="M25" s="120"/>
      <c r="N25" s="120"/>
      <c r="O25" s="133"/>
      <c r="P25" s="134"/>
      <c r="Q25" s="135"/>
    </row>
    <row r="26" spans="1:21" ht="12.6" customHeight="1" x14ac:dyDescent="0.3">
      <c r="A26" s="118">
        <v>3</v>
      </c>
      <c r="B26" s="121" t="s">
        <v>54</v>
      </c>
      <c r="C26" s="136" t="s">
        <v>51</v>
      </c>
      <c r="D26" s="27" t="s">
        <v>115</v>
      </c>
      <c r="E26" s="28">
        <f t="shared" ref="E26:E30" si="4">+E27+$R$31</f>
        <v>1015</v>
      </c>
      <c r="F26" s="28">
        <f t="shared" ref="F26:F30" si="5">+F27+$S$31</f>
        <v>1235</v>
      </c>
      <c r="G26" s="28">
        <f t="shared" ref="G26:G30" si="6">+G27+$T$31</f>
        <v>1455</v>
      </c>
      <c r="H26" s="27">
        <v>1925</v>
      </c>
      <c r="I26" s="124">
        <v>0.1</v>
      </c>
      <c r="J26" s="124"/>
      <c r="K26" s="124">
        <v>0.15</v>
      </c>
      <c r="L26" s="124">
        <v>0.1</v>
      </c>
      <c r="M26" s="118" t="s">
        <v>55</v>
      </c>
      <c r="N26" s="118" t="s">
        <v>44</v>
      </c>
      <c r="O26" s="127" t="s">
        <v>242</v>
      </c>
      <c r="P26" s="128"/>
      <c r="Q26" s="129"/>
    </row>
    <row r="27" spans="1:21" ht="12.6" customHeight="1" x14ac:dyDescent="0.3">
      <c r="A27" s="119"/>
      <c r="B27" s="122"/>
      <c r="C27" s="137"/>
      <c r="D27" s="28" t="s">
        <v>116</v>
      </c>
      <c r="E27" s="28">
        <f t="shared" si="4"/>
        <v>965</v>
      </c>
      <c r="F27" s="28">
        <f t="shared" si="5"/>
        <v>1185</v>
      </c>
      <c r="G27" s="28">
        <f t="shared" si="6"/>
        <v>1405</v>
      </c>
      <c r="H27" s="28">
        <f>+H26</f>
        <v>1925</v>
      </c>
      <c r="I27" s="125"/>
      <c r="J27" s="125"/>
      <c r="K27" s="125"/>
      <c r="L27" s="125"/>
      <c r="M27" s="119"/>
      <c r="N27" s="119"/>
      <c r="O27" s="130"/>
      <c r="P27" s="131"/>
      <c r="Q27" s="132"/>
    </row>
    <row r="28" spans="1:21" ht="12.6" customHeight="1" x14ac:dyDescent="0.3">
      <c r="A28" s="119"/>
      <c r="B28" s="122"/>
      <c r="C28" s="137"/>
      <c r="D28" s="28" t="s">
        <v>117</v>
      </c>
      <c r="E28" s="28">
        <f t="shared" si="4"/>
        <v>915</v>
      </c>
      <c r="F28" s="28">
        <f t="shared" si="5"/>
        <v>1135</v>
      </c>
      <c r="G28" s="28">
        <f t="shared" si="6"/>
        <v>1355</v>
      </c>
      <c r="H28" s="28">
        <f t="shared" ref="H28:H31" si="7">+H27</f>
        <v>1925</v>
      </c>
      <c r="I28" s="125"/>
      <c r="J28" s="125"/>
      <c r="K28" s="125"/>
      <c r="L28" s="125"/>
      <c r="M28" s="119"/>
      <c r="N28" s="119"/>
      <c r="O28" s="130"/>
      <c r="P28" s="131"/>
      <c r="Q28" s="132"/>
    </row>
    <row r="29" spans="1:21" ht="12.6" customHeight="1" x14ac:dyDescent="0.3">
      <c r="A29" s="119"/>
      <c r="B29" s="122"/>
      <c r="C29" s="137"/>
      <c r="D29" s="28" t="s">
        <v>118</v>
      </c>
      <c r="E29" s="28">
        <f t="shared" si="4"/>
        <v>865</v>
      </c>
      <c r="F29" s="28">
        <f t="shared" si="5"/>
        <v>1085</v>
      </c>
      <c r="G29" s="28">
        <f t="shared" si="6"/>
        <v>1305</v>
      </c>
      <c r="H29" s="28">
        <f t="shared" si="7"/>
        <v>1925</v>
      </c>
      <c r="I29" s="125"/>
      <c r="J29" s="125"/>
      <c r="K29" s="125"/>
      <c r="L29" s="125"/>
      <c r="M29" s="119"/>
      <c r="N29" s="119"/>
      <c r="O29" s="130"/>
      <c r="P29" s="131"/>
      <c r="Q29" s="132"/>
    </row>
    <row r="30" spans="1:21" ht="12.6" customHeight="1" x14ac:dyDescent="0.3">
      <c r="A30" s="119"/>
      <c r="B30" s="122"/>
      <c r="C30" s="137"/>
      <c r="D30" s="28" t="s">
        <v>119</v>
      </c>
      <c r="E30" s="28">
        <f t="shared" si="4"/>
        <v>815</v>
      </c>
      <c r="F30" s="28">
        <f t="shared" si="5"/>
        <v>1035</v>
      </c>
      <c r="G30" s="28">
        <f t="shared" si="6"/>
        <v>1255</v>
      </c>
      <c r="H30" s="28">
        <f t="shared" si="7"/>
        <v>1925</v>
      </c>
      <c r="I30" s="125"/>
      <c r="J30" s="125"/>
      <c r="K30" s="125"/>
      <c r="L30" s="125"/>
      <c r="M30" s="119"/>
      <c r="N30" s="119"/>
      <c r="O30" s="130"/>
      <c r="P30" s="131"/>
      <c r="Q30" s="132"/>
    </row>
    <row r="31" spans="1:21" ht="12.6" customHeight="1" x14ac:dyDescent="0.3">
      <c r="A31" s="119"/>
      <c r="B31" s="122"/>
      <c r="C31" s="137"/>
      <c r="D31" s="28" t="s">
        <v>120</v>
      </c>
      <c r="E31" s="28">
        <f>+E32+$R$31</f>
        <v>765</v>
      </c>
      <c r="F31" s="28">
        <f>+F32+$S$31</f>
        <v>985</v>
      </c>
      <c r="G31" s="28">
        <f>+G32+$T$31</f>
        <v>1205</v>
      </c>
      <c r="H31" s="28">
        <f t="shared" si="7"/>
        <v>1925</v>
      </c>
      <c r="I31" s="125"/>
      <c r="J31" s="125"/>
      <c r="K31" s="125"/>
      <c r="L31" s="125"/>
      <c r="M31" s="119"/>
      <c r="N31" s="119"/>
      <c r="O31" s="130"/>
      <c r="P31" s="131"/>
      <c r="Q31" s="132"/>
      <c r="R31">
        <v>50</v>
      </c>
      <c r="S31">
        <v>50</v>
      </c>
      <c r="T31">
        <v>50</v>
      </c>
      <c r="U31">
        <v>0</v>
      </c>
    </row>
    <row r="32" spans="1:21" ht="12.6" customHeight="1" x14ac:dyDescent="0.3">
      <c r="A32" s="120"/>
      <c r="B32" s="123"/>
      <c r="C32" s="138"/>
      <c r="D32" s="29" t="s">
        <v>121</v>
      </c>
      <c r="E32" s="29">
        <v>715</v>
      </c>
      <c r="F32" s="29">
        <v>935</v>
      </c>
      <c r="G32" s="29">
        <v>1155</v>
      </c>
      <c r="H32" s="29">
        <v>1925</v>
      </c>
      <c r="I32" s="126"/>
      <c r="J32" s="126"/>
      <c r="K32" s="126"/>
      <c r="L32" s="126"/>
      <c r="M32" s="120"/>
      <c r="N32" s="120"/>
      <c r="O32" s="133"/>
      <c r="P32" s="134"/>
      <c r="Q32" s="135"/>
    </row>
    <row r="33" spans="1:21" ht="12.6" customHeight="1" x14ac:dyDescent="0.3">
      <c r="A33" s="118">
        <v>4</v>
      </c>
      <c r="B33" s="121" t="s">
        <v>57</v>
      </c>
      <c r="C33" s="136" t="s">
        <v>58</v>
      </c>
      <c r="D33" s="27" t="s">
        <v>126</v>
      </c>
      <c r="E33" s="28">
        <f t="shared" ref="E33:E37" si="8">+E34+$R$38</f>
        <v>884</v>
      </c>
      <c r="F33" s="28">
        <f t="shared" ref="F33:F37" si="9">+F34+$S$38</f>
        <v>947</v>
      </c>
      <c r="G33" s="28">
        <f t="shared" ref="G33:G37" si="10">+G34+$T$38</f>
        <v>1060</v>
      </c>
      <c r="H33" s="27">
        <v>1102</v>
      </c>
      <c r="I33" s="124">
        <v>0.1</v>
      </c>
      <c r="J33" s="124"/>
      <c r="K33" s="124">
        <v>0.15</v>
      </c>
      <c r="L33" s="124">
        <v>0.1</v>
      </c>
      <c r="M33" s="118" t="s">
        <v>55</v>
      </c>
      <c r="N33" s="118" t="s">
        <v>44</v>
      </c>
      <c r="O33" s="127" t="s">
        <v>243</v>
      </c>
      <c r="P33" s="128"/>
      <c r="Q33" s="129"/>
    </row>
    <row r="34" spans="1:21" ht="12.6" customHeight="1" x14ac:dyDescent="0.3">
      <c r="A34" s="119"/>
      <c r="B34" s="122"/>
      <c r="C34" s="137"/>
      <c r="D34" s="28" t="s">
        <v>116</v>
      </c>
      <c r="E34" s="28">
        <f t="shared" si="8"/>
        <v>844</v>
      </c>
      <c r="F34" s="28">
        <f t="shared" si="9"/>
        <v>907</v>
      </c>
      <c r="G34" s="28">
        <f t="shared" si="10"/>
        <v>1020</v>
      </c>
      <c r="H34" s="28">
        <v>1102</v>
      </c>
      <c r="I34" s="125"/>
      <c r="J34" s="125"/>
      <c r="K34" s="125"/>
      <c r="L34" s="125"/>
      <c r="M34" s="119"/>
      <c r="N34" s="119"/>
      <c r="O34" s="130"/>
      <c r="P34" s="131"/>
      <c r="Q34" s="132"/>
    </row>
    <row r="35" spans="1:21" ht="12.6" customHeight="1" x14ac:dyDescent="0.3">
      <c r="A35" s="119"/>
      <c r="B35" s="122"/>
      <c r="C35" s="137"/>
      <c r="D35" s="28" t="s">
        <v>117</v>
      </c>
      <c r="E35" s="28">
        <f t="shared" si="8"/>
        <v>804</v>
      </c>
      <c r="F35" s="28">
        <f t="shared" si="9"/>
        <v>867</v>
      </c>
      <c r="G35" s="28">
        <f t="shared" si="10"/>
        <v>980</v>
      </c>
      <c r="H35" s="28">
        <v>1102</v>
      </c>
      <c r="I35" s="125"/>
      <c r="J35" s="125"/>
      <c r="K35" s="125"/>
      <c r="L35" s="125"/>
      <c r="M35" s="119"/>
      <c r="N35" s="119"/>
      <c r="O35" s="130"/>
      <c r="P35" s="131"/>
      <c r="Q35" s="132"/>
    </row>
    <row r="36" spans="1:21" ht="12.6" customHeight="1" x14ac:dyDescent="0.3">
      <c r="A36" s="119"/>
      <c r="B36" s="122"/>
      <c r="C36" s="137"/>
      <c r="D36" s="28" t="s">
        <v>118</v>
      </c>
      <c r="E36" s="28">
        <f t="shared" si="8"/>
        <v>764</v>
      </c>
      <c r="F36" s="28">
        <f t="shared" si="9"/>
        <v>827</v>
      </c>
      <c r="G36" s="28">
        <f t="shared" si="10"/>
        <v>940</v>
      </c>
      <c r="H36" s="28">
        <v>1102</v>
      </c>
      <c r="I36" s="125"/>
      <c r="J36" s="125"/>
      <c r="K36" s="125"/>
      <c r="L36" s="125"/>
      <c r="M36" s="119"/>
      <c r="N36" s="119"/>
      <c r="O36" s="130"/>
      <c r="P36" s="131"/>
      <c r="Q36" s="132"/>
    </row>
    <row r="37" spans="1:21" ht="12.6" customHeight="1" x14ac:dyDescent="0.3">
      <c r="A37" s="119"/>
      <c r="B37" s="122"/>
      <c r="C37" s="137"/>
      <c r="D37" s="28" t="s">
        <v>119</v>
      </c>
      <c r="E37" s="28">
        <f t="shared" si="8"/>
        <v>724</v>
      </c>
      <c r="F37" s="28">
        <f t="shared" si="9"/>
        <v>787</v>
      </c>
      <c r="G37" s="28">
        <f t="shared" si="10"/>
        <v>900</v>
      </c>
      <c r="H37" s="28">
        <v>1102</v>
      </c>
      <c r="I37" s="125"/>
      <c r="J37" s="125"/>
      <c r="K37" s="125"/>
      <c r="L37" s="125"/>
      <c r="M37" s="119"/>
      <c r="N37" s="119"/>
      <c r="O37" s="130"/>
      <c r="P37" s="131"/>
      <c r="Q37" s="132"/>
    </row>
    <row r="38" spans="1:21" ht="12.6" customHeight="1" x14ac:dyDescent="0.3">
      <c r="A38" s="119"/>
      <c r="B38" s="122"/>
      <c r="C38" s="137"/>
      <c r="D38" s="28" t="s">
        <v>120</v>
      </c>
      <c r="E38" s="28">
        <f>+E39+$R$38</f>
        <v>684</v>
      </c>
      <c r="F38" s="28">
        <f>+F39+$S$38</f>
        <v>747</v>
      </c>
      <c r="G38" s="28">
        <f>+G39+$T$38</f>
        <v>860</v>
      </c>
      <c r="H38" s="28">
        <v>1102</v>
      </c>
      <c r="I38" s="125"/>
      <c r="J38" s="125"/>
      <c r="K38" s="125"/>
      <c r="L38" s="125"/>
      <c r="M38" s="119"/>
      <c r="N38" s="119"/>
      <c r="O38" s="130"/>
      <c r="P38" s="131"/>
      <c r="Q38" s="132"/>
      <c r="R38">
        <v>40</v>
      </c>
      <c r="S38">
        <v>40</v>
      </c>
      <c r="T38">
        <v>40</v>
      </c>
      <c r="U38">
        <v>0</v>
      </c>
    </row>
    <row r="39" spans="1:21" ht="12.6" customHeight="1" x14ac:dyDescent="0.3">
      <c r="A39" s="120"/>
      <c r="B39" s="123"/>
      <c r="C39" s="138"/>
      <c r="D39" s="29" t="s">
        <v>121</v>
      </c>
      <c r="E39" s="29">
        <v>644</v>
      </c>
      <c r="F39" s="29">
        <v>707</v>
      </c>
      <c r="G39" s="29">
        <v>820</v>
      </c>
      <c r="H39" s="29">
        <v>1102</v>
      </c>
      <c r="I39" s="126"/>
      <c r="J39" s="126"/>
      <c r="K39" s="126"/>
      <c r="L39" s="126"/>
      <c r="M39" s="120"/>
      <c r="N39" s="120"/>
      <c r="O39" s="133"/>
      <c r="P39" s="134"/>
      <c r="Q39" s="135"/>
    </row>
    <row r="40" spans="1:21" ht="12.6" customHeight="1" x14ac:dyDescent="0.3">
      <c r="A40" s="43" t="s">
        <v>69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21" ht="12.6" customHeight="1" x14ac:dyDescent="0.3">
      <c r="A41" s="16" t="s">
        <v>70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21" ht="12.6" customHeight="1" x14ac:dyDescent="0.3">
      <c r="A42" s="16" t="s">
        <v>234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21" ht="12.6" customHeight="1" x14ac:dyDescent="0.3">
      <c r="A43" s="16" t="s">
        <v>236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21" ht="12.6" customHeight="1" x14ac:dyDescent="0.3">
      <c r="A44" s="16" t="s">
        <v>73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21" ht="12.6" customHeight="1" x14ac:dyDescent="0.3">
      <c r="A45" s="16" t="s">
        <v>232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21" ht="12.6" customHeight="1" x14ac:dyDescent="0.3">
      <c r="A46" s="18" t="s">
        <v>75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1:21" ht="12.6" customHeight="1" x14ac:dyDescent="0.3">
      <c r="A47" s="18" t="s">
        <v>233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1:21" ht="12.6" customHeight="1" x14ac:dyDescent="0.3">
      <c r="A48" s="18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49" spans="1:16" ht="12.6" customHeight="1" x14ac:dyDescent="0.3">
      <c r="A49" s="18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1:16" ht="12.6" customHeight="1" x14ac:dyDescent="0.3">
      <c r="A50" s="18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1:16" ht="12.6" customHeight="1" x14ac:dyDescent="0.3">
      <c r="A51" s="18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1:16" ht="12.6" customHeight="1" x14ac:dyDescent="0.3">
      <c r="A52" s="18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6" ht="12.6" customHeight="1" x14ac:dyDescent="0.3">
      <c r="A53" s="18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</row>
    <row r="54" spans="1:16" ht="12.6" customHeight="1" x14ac:dyDescent="0.3">
      <c r="A54" s="18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1:16" ht="12.6" customHeight="1" x14ac:dyDescent="0.3">
      <c r="A55" s="18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</row>
    <row r="56" spans="1:16" ht="12.6" customHeight="1" x14ac:dyDescent="0.3">
      <c r="A56" s="18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</row>
    <row r="57" spans="1:16" ht="12.6" customHeight="1" x14ac:dyDescent="0.3">
      <c r="A57" s="18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</row>
    <row r="58" spans="1:16" ht="12.6" customHeight="1" x14ac:dyDescent="0.3">
      <c r="A58" s="18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</row>
    <row r="59" spans="1:16" ht="12.6" customHeight="1" x14ac:dyDescent="0.3">
      <c r="A59" s="18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</row>
    <row r="60" spans="1:16" ht="12.6" customHeight="1" x14ac:dyDescent="0.3">
      <c r="A60" s="18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</row>
    <row r="61" spans="1:16" ht="12.6" customHeight="1" x14ac:dyDescent="0.3">
      <c r="A61" s="18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</row>
    <row r="62" spans="1:16" ht="12.6" customHeight="1" x14ac:dyDescent="0.3">
      <c r="A62" s="18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</row>
    <row r="63" spans="1:16" ht="12.6" customHeight="1" x14ac:dyDescent="0.3">
      <c r="A63" s="18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spans="1:16" ht="12.6" customHeight="1" x14ac:dyDescent="0.3">
      <c r="A64" s="18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</row>
    <row r="65" spans="1:21" ht="11.7" customHeight="1" x14ac:dyDescent="0.3">
      <c r="A65" s="57"/>
      <c r="B65" s="58"/>
      <c r="C65" s="58"/>
      <c r="D65" s="58"/>
      <c r="E65" s="58"/>
      <c r="F65" s="58"/>
      <c r="G65" s="59"/>
      <c r="H65" s="17" t="s">
        <v>0</v>
      </c>
      <c r="I65" s="17" t="s">
        <v>1</v>
      </c>
      <c r="J65" s="17" t="s">
        <v>2</v>
      </c>
      <c r="K65" s="17" t="s">
        <v>3</v>
      </c>
      <c r="L65" s="17" t="s">
        <v>4</v>
      </c>
      <c r="M65" s="65"/>
      <c r="N65" s="66"/>
      <c r="O65" s="66"/>
      <c r="P65" s="66"/>
      <c r="Q65" s="67"/>
    </row>
    <row r="66" spans="1:21" ht="11.7" customHeight="1" x14ac:dyDescent="0.3">
      <c r="A66" s="60" t="s">
        <v>5</v>
      </c>
      <c r="B66" s="13"/>
      <c r="C66" s="13"/>
      <c r="D66" s="13"/>
      <c r="E66" s="13"/>
      <c r="F66" s="13"/>
      <c r="G66" s="61"/>
      <c r="H66" s="90" t="s">
        <v>127</v>
      </c>
      <c r="I66" s="7" t="s">
        <v>248</v>
      </c>
      <c r="J66" s="5" t="s">
        <v>245</v>
      </c>
      <c r="K66" s="5" t="s">
        <v>244</v>
      </c>
      <c r="L66" s="37" t="s">
        <v>192</v>
      </c>
      <c r="M66" s="68"/>
      <c r="Q66" s="69"/>
    </row>
    <row r="67" spans="1:21" ht="11.7" customHeight="1" x14ac:dyDescent="0.3">
      <c r="A67" s="60" t="s">
        <v>205</v>
      </c>
      <c r="B67" s="13"/>
      <c r="C67" s="13"/>
      <c r="D67" s="13"/>
      <c r="E67" s="13"/>
      <c r="F67" s="13"/>
      <c r="G67" s="61"/>
      <c r="H67" s="86"/>
      <c r="I67" s="7" t="s">
        <v>247</v>
      </c>
      <c r="J67" s="85" t="s">
        <v>246</v>
      </c>
      <c r="K67" s="7" t="s">
        <v>109</v>
      </c>
      <c r="L67" s="36" t="s">
        <v>201</v>
      </c>
      <c r="M67" s="68"/>
      <c r="Q67" s="69"/>
    </row>
    <row r="68" spans="1:21" ht="11.7" customHeight="1" x14ac:dyDescent="0.3">
      <c r="A68" s="60" t="s">
        <v>204</v>
      </c>
      <c r="B68" s="13"/>
      <c r="C68" s="13"/>
      <c r="D68" s="13"/>
      <c r="E68" s="13"/>
      <c r="F68" s="13"/>
      <c r="G68" s="61"/>
      <c r="H68" s="86"/>
      <c r="I68" s="7" t="s">
        <v>196</v>
      </c>
      <c r="J68" s="75" t="s">
        <v>200</v>
      </c>
      <c r="K68" s="7" t="s">
        <v>197</v>
      </c>
      <c r="L68" s="84"/>
      <c r="M68" s="68"/>
      <c r="Q68" s="69"/>
    </row>
    <row r="69" spans="1:21" ht="11.7" customHeight="1" x14ac:dyDescent="0.3">
      <c r="A69" s="60" t="s">
        <v>203</v>
      </c>
      <c r="B69" s="13"/>
      <c r="C69" s="13"/>
      <c r="D69" s="13"/>
      <c r="E69" s="13"/>
      <c r="F69" s="13"/>
      <c r="G69" s="61"/>
      <c r="H69" s="86"/>
      <c r="I69" s="7" t="s">
        <v>223</v>
      </c>
      <c r="J69" s="75"/>
      <c r="K69" s="7"/>
      <c r="L69" s="36"/>
      <c r="M69" s="68"/>
      <c r="Q69" s="69"/>
    </row>
    <row r="70" spans="1:21" ht="11.7" customHeight="1" x14ac:dyDescent="0.3">
      <c r="A70" s="87" t="s">
        <v>22</v>
      </c>
      <c r="B70" s="88"/>
      <c r="C70" s="88"/>
      <c r="D70" s="88"/>
      <c r="E70" s="88"/>
      <c r="F70" s="88"/>
      <c r="G70" s="89"/>
      <c r="H70" s="86"/>
      <c r="I70" s="9"/>
      <c r="J70" s="75"/>
      <c r="K70" s="9"/>
      <c r="L70" s="36" t="s">
        <v>239</v>
      </c>
      <c r="M70" s="68"/>
      <c r="Q70" s="69"/>
    </row>
    <row r="71" spans="1:21" ht="11.85" customHeight="1" x14ac:dyDescent="0.3">
      <c r="A71" s="60"/>
      <c r="B71" s="13"/>
      <c r="C71" s="13"/>
      <c r="D71" s="13"/>
      <c r="E71" s="13"/>
      <c r="F71" s="13"/>
      <c r="G71" s="61"/>
      <c r="H71" s="90" t="s">
        <v>20</v>
      </c>
      <c r="I71" s="93">
        <v>3</v>
      </c>
      <c r="J71" s="92">
        <v>3</v>
      </c>
      <c r="K71" s="92">
        <v>4</v>
      </c>
      <c r="L71" s="92" t="s">
        <v>21</v>
      </c>
      <c r="M71" s="68"/>
      <c r="Q71" s="69"/>
    </row>
    <row r="72" spans="1:21" ht="11.85" customHeight="1" x14ac:dyDescent="0.3">
      <c r="A72" s="87"/>
      <c r="B72" s="88"/>
      <c r="C72" s="88"/>
      <c r="D72" s="88"/>
      <c r="E72" s="88"/>
      <c r="F72" s="88"/>
      <c r="G72" s="89"/>
      <c r="H72" s="86"/>
      <c r="I72" s="93"/>
      <c r="J72" s="93"/>
      <c r="K72" s="93"/>
      <c r="L72" s="93"/>
      <c r="M72" s="68"/>
      <c r="N72" s="95" t="str">
        <f>+N11</f>
        <v>Rate  Card 2026 /2027</v>
      </c>
      <c r="O72" s="95"/>
      <c r="P72" s="95"/>
      <c r="Q72" s="70"/>
    </row>
    <row r="73" spans="1:21" ht="11.85" customHeight="1" x14ac:dyDescent="0.3">
      <c r="A73" s="60"/>
      <c r="B73" s="13"/>
      <c r="C73" s="13"/>
      <c r="D73" s="13"/>
      <c r="E73" s="13"/>
      <c r="F73" s="13"/>
      <c r="G73" s="61"/>
      <c r="H73" s="86"/>
      <c r="I73" s="93"/>
      <c r="J73" s="93"/>
      <c r="K73" s="93"/>
      <c r="L73" s="93"/>
      <c r="M73" s="68"/>
      <c r="N73" s="96" t="s">
        <v>226</v>
      </c>
      <c r="O73" s="96"/>
      <c r="P73" s="96"/>
      <c r="Q73" s="71"/>
    </row>
    <row r="74" spans="1:21" ht="11.85" customHeight="1" x14ac:dyDescent="0.3">
      <c r="A74" s="62"/>
      <c r="B74" s="63"/>
      <c r="C74" s="63"/>
      <c r="D74" s="63"/>
      <c r="E74" s="63"/>
      <c r="F74" s="63"/>
      <c r="G74" s="64"/>
      <c r="H74" s="91"/>
      <c r="I74" s="94"/>
      <c r="J74" s="94"/>
      <c r="K74" s="94"/>
      <c r="L74" s="94"/>
      <c r="M74" s="72"/>
      <c r="N74" s="73"/>
      <c r="O74" s="73"/>
      <c r="P74" s="73"/>
      <c r="Q74" s="74"/>
    </row>
    <row r="75" spans="1:21" ht="11.85" customHeight="1" x14ac:dyDescent="0.3">
      <c r="A75" s="97" t="s">
        <v>25</v>
      </c>
      <c r="B75" s="97" t="s">
        <v>26</v>
      </c>
      <c r="C75" s="97" t="s">
        <v>27</v>
      </c>
      <c r="D75" s="100" t="s">
        <v>229</v>
      </c>
      <c r="E75" s="103" t="s">
        <v>0</v>
      </c>
      <c r="F75" s="104"/>
      <c r="G75" s="104"/>
      <c r="H75" s="105"/>
      <c r="I75" s="78" t="s">
        <v>29</v>
      </c>
      <c r="J75" s="79"/>
      <c r="K75" s="79"/>
      <c r="L75" s="80"/>
      <c r="M75" s="109" t="s">
        <v>30</v>
      </c>
      <c r="N75" s="110"/>
      <c r="O75" s="110"/>
      <c r="P75" s="110"/>
      <c r="Q75" s="111"/>
    </row>
    <row r="76" spans="1:21" ht="11.85" customHeight="1" x14ac:dyDescent="0.3">
      <c r="A76" s="98"/>
      <c r="B76" s="98"/>
      <c r="C76" s="98"/>
      <c r="D76" s="101"/>
      <c r="E76" s="106"/>
      <c r="F76" s="107"/>
      <c r="G76" s="107"/>
      <c r="H76" s="108"/>
      <c r="I76" s="81" t="s">
        <v>31</v>
      </c>
      <c r="J76" s="82"/>
      <c r="K76" s="42" t="s">
        <v>32</v>
      </c>
      <c r="L76" s="42" t="s">
        <v>33</v>
      </c>
      <c r="M76" s="112"/>
      <c r="N76" s="113"/>
      <c r="O76" s="113"/>
      <c r="P76" s="113"/>
      <c r="Q76" s="114"/>
    </row>
    <row r="77" spans="1:21" ht="40.950000000000003" customHeight="1" x14ac:dyDescent="0.3">
      <c r="A77" s="98"/>
      <c r="B77" s="98"/>
      <c r="C77" s="98"/>
      <c r="D77" s="101"/>
      <c r="E77" s="42" t="s">
        <v>1</v>
      </c>
      <c r="F77" s="42" t="s">
        <v>2</v>
      </c>
      <c r="G77" s="42" t="s">
        <v>3</v>
      </c>
      <c r="H77" s="50" t="s">
        <v>4</v>
      </c>
      <c r="I77" s="12" t="s">
        <v>240</v>
      </c>
      <c r="J77" s="12"/>
      <c r="K77" s="12" t="s">
        <v>35</v>
      </c>
      <c r="L77" s="12" t="s">
        <v>36</v>
      </c>
      <c r="M77" s="20" t="s">
        <v>37</v>
      </c>
      <c r="N77" s="20" t="s">
        <v>38</v>
      </c>
      <c r="O77" s="115" t="s">
        <v>39</v>
      </c>
      <c r="P77" s="116"/>
      <c r="Q77" s="117"/>
      <c r="R77" s="49" t="s">
        <v>1</v>
      </c>
      <c r="S77" s="49" t="s">
        <v>2</v>
      </c>
      <c r="T77" s="49" t="s">
        <v>3</v>
      </c>
      <c r="U77" s="49" t="s">
        <v>4</v>
      </c>
    </row>
    <row r="78" spans="1:21" ht="12.6" customHeight="1" x14ac:dyDescent="0.3">
      <c r="A78" s="118">
        <v>6</v>
      </c>
      <c r="B78" s="121" t="s">
        <v>62</v>
      </c>
      <c r="C78" s="136" t="s">
        <v>51</v>
      </c>
      <c r="D78" s="27" t="s">
        <v>117</v>
      </c>
      <c r="E78" s="28">
        <f t="shared" ref="E78:E80" si="11">+E79+$R$81</f>
        <v>413</v>
      </c>
      <c r="F78" s="28">
        <f t="shared" ref="F78:F80" si="12">+F79+$S$81</f>
        <v>506</v>
      </c>
      <c r="G78" s="28">
        <f t="shared" ref="G78:G80" si="13">+G79+$T$81</f>
        <v>666</v>
      </c>
      <c r="H78" s="27">
        <v>720</v>
      </c>
      <c r="I78" s="124">
        <v>0.1</v>
      </c>
      <c r="J78" s="124"/>
      <c r="K78" s="124">
        <v>0.15</v>
      </c>
      <c r="L78" s="124">
        <v>0.1</v>
      </c>
      <c r="M78" s="118" t="s">
        <v>55</v>
      </c>
      <c r="N78" s="118" t="s">
        <v>44</v>
      </c>
      <c r="O78" s="139" t="s">
        <v>249</v>
      </c>
      <c r="P78" s="140"/>
      <c r="Q78" s="141"/>
    </row>
    <row r="79" spans="1:21" ht="12.6" customHeight="1" x14ac:dyDescent="0.3">
      <c r="A79" s="119"/>
      <c r="B79" s="122"/>
      <c r="C79" s="137"/>
      <c r="D79" s="28" t="s">
        <v>118</v>
      </c>
      <c r="E79" s="28">
        <f t="shared" si="11"/>
        <v>373</v>
      </c>
      <c r="F79" s="28">
        <f t="shared" si="12"/>
        <v>466</v>
      </c>
      <c r="G79" s="28">
        <f t="shared" si="13"/>
        <v>626</v>
      </c>
      <c r="H79" s="28">
        <v>720</v>
      </c>
      <c r="I79" s="125"/>
      <c r="J79" s="125"/>
      <c r="K79" s="125"/>
      <c r="L79" s="125"/>
      <c r="M79" s="119"/>
      <c r="N79" s="119"/>
      <c r="O79" s="142"/>
      <c r="P79" s="143"/>
      <c r="Q79" s="144"/>
    </row>
    <row r="80" spans="1:21" ht="12.6" customHeight="1" x14ac:dyDescent="0.3">
      <c r="A80" s="119"/>
      <c r="B80" s="122"/>
      <c r="C80" s="137"/>
      <c r="D80" s="28" t="s">
        <v>119</v>
      </c>
      <c r="E80" s="28">
        <f t="shared" si="11"/>
        <v>333</v>
      </c>
      <c r="F80" s="28">
        <f t="shared" si="12"/>
        <v>426</v>
      </c>
      <c r="G80" s="28">
        <f t="shared" si="13"/>
        <v>586</v>
      </c>
      <c r="H80" s="28">
        <v>720</v>
      </c>
      <c r="I80" s="125"/>
      <c r="J80" s="125"/>
      <c r="K80" s="125"/>
      <c r="L80" s="125"/>
      <c r="M80" s="119"/>
      <c r="N80" s="119"/>
      <c r="O80" s="142"/>
      <c r="P80" s="143"/>
      <c r="Q80" s="144"/>
    </row>
    <row r="81" spans="1:21" ht="12.6" customHeight="1" x14ac:dyDescent="0.3">
      <c r="A81" s="119"/>
      <c r="B81" s="122"/>
      <c r="C81" s="137"/>
      <c r="D81" s="28" t="s">
        <v>120</v>
      </c>
      <c r="E81" s="28">
        <f>+E82+$R$81</f>
        <v>293</v>
      </c>
      <c r="F81" s="28">
        <f>+F82+$S$81</f>
        <v>386</v>
      </c>
      <c r="G81" s="28">
        <f>+G82+$T$81</f>
        <v>546</v>
      </c>
      <c r="H81" s="28">
        <v>720</v>
      </c>
      <c r="I81" s="119"/>
      <c r="J81" s="119"/>
      <c r="K81" s="119"/>
      <c r="L81" s="125"/>
      <c r="M81" s="119"/>
      <c r="N81" s="119"/>
      <c r="O81" s="142"/>
      <c r="P81" s="143"/>
      <c r="Q81" s="144"/>
      <c r="R81">
        <v>40</v>
      </c>
      <c r="S81">
        <v>40</v>
      </c>
      <c r="T81">
        <v>40</v>
      </c>
      <c r="U81">
        <v>0</v>
      </c>
    </row>
    <row r="82" spans="1:21" ht="12.6" customHeight="1" x14ac:dyDescent="0.3">
      <c r="A82" s="120"/>
      <c r="B82" s="123"/>
      <c r="C82" s="138"/>
      <c r="D82" s="29" t="s">
        <v>121</v>
      </c>
      <c r="E82" s="29">
        <v>253</v>
      </c>
      <c r="F82" s="29">
        <v>346</v>
      </c>
      <c r="G82" s="29">
        <v>506</v>
      </c>
      <c r="H82" s="29">
        <v>720</v>
      </c>
      <c r="I82" s="120"/>
      <c r="J82" s="120"/>
      <c r="K82" s="120"/>
      <c r="L82" s="126"/>
      <c r="M82" s="120"/>
      <c r="N82" s="120"/>
      <c r="O82" s="145"/>
      <c r="P82" s="146"/>
      <c r="Q82" s="147"/>
    </row>
    <row r="83" spans="1:21" ht="12.6" hidden="1" customHeight="1" x14ac:dyDescent="0.3">
      <c r="A83" s="118">
        <v>7</v>
      </c>
      <c r="B83" s="121" t="s">
        <v>160</v>
      </c>
      <c r="C83" s="136" t="s">
        <v>161</v>
      </c>
      <c r="D83" s="28" t="s">
        <v>117</v>
      </c>
      <c r="E83" s="28">
        <v>1020</v>
      </c>
      <c r="F83" s="52">
        <v>1150</v>
      </c>
      <c r="G83" s="55">
        <v>1280</v>
      </c>
      <c r="H83" s="27">
        <v>2300</v>
      </c>
      <c r="I83" s="124">
        <v>0.1</v>
      </c>
      <c r="J83" s="124">
        <v>0.05</v>
      </c>
      <c r="K83" s="124">
        <v>0.15</v>
      </c>
      <c r="L83" s="124">
        <v>0.1</v>
      </c>
      <c r="M83" s="118" t="s">
        <v>43</v>
      </c>
      <c r="N83" s="118" t="s">
        <v>79</v>
      </c>
      <c r="O83" s="127" t="s">
        <v>168</v>
      </c>
      <c r="P83" s="128"/>
      <c r="Q83" s="129"/>
    </row>
    <row r="84" spans="1:21" ht="12.6" hidden="1" customHeight="1" x14ac:dyDescent="0.3">
      <c r="A84" s="119"/>
      <c r="B84" s="122"/>
      <c r="C84" s="137"/>
      <c r="D84" s="28" t="s">
        <v>118</v>
      </c>
      <c r="E84" s="28">
        <v>995</v>
      </c>
      <c r="F84" s="52">
        <v>1100</v>
      </c>
      <c r="G84" s="55">
        <v>1205</v>
      </c>
      <c r="H84" s="28">
        <v>2300</v>
      </c>
      <c r="I84" s="125"/>
      <c r="J84" s="125"/>
      <c r="K84" s="125"/>
      <c r="L84" s="125"/>
      <c r="M84" s="119"/>
      <c r="N84" s="119"/>
      <c r="O84" s="130"/>
      <c r="P84" s="131"/>
      <c r="Q84" s="132"/>
    </row>
    <row r="85" spans="1:21" ht="12.6" hidden="1" customHeight="1" x14ac:dyDescent="0.3">
      <c r="A85" s="119"/>
      <c r="B85" s="122"/>
      <c r="C85" s="137"/>
      <c r="D85" s="28" t="s">
        <v>119</v>
      </c>
      <c r="E85" s="28">
        <v>970</v>
      </c>
      <c r="F85" s="52">
        <v>1050</v>
      </c>
      <c r="G85" s="55">
        <v>1130</v>
      </c>
      <c r="H85" s="28">
        <v>2300</v>
      </c>
      <c r="I85" s="125"/>
      <c r="J85" s="125"/>
      <c r="K85" s="125"/>
      <c r="L85" s="125"/>
      <c r="M85" s="119"/>
      <c r="N85" s="119"/>
      <c r="O85" s="130"/>
      <c r="P85" s="131"/>
      <c r="Q85" s="132"/>
    </row>
    <row r="86" spans="1:21" ht="12.6" hidden="1" customHeight="1" x14ac:dyDescent="0.3">
      <c r="A86" s="119"/>
      <c r="B86" s="122"/>
      <c r="C86" s="137"/>
      <c r="D86" s="28" t="s">
        <v>120</v>
      </c>
      <c r="E86" s="28">
        <v>945</v>
      </c>
      <c r="F86" s="52">
        <v>1000</v>
      </c>
      <c r="G86" s="55">
        <v>1055</v>
      </c>
      <c r="H86" s="28">
        <v>2300</v>
      </c>
      <c r="I86" s="125"/>
      <c r="J86" s="125"/>
      <c r="K86" s="125"/>
      <c r="L86" s="125"/>
      <c r="M86" s="119"/>
      <c r="N86" s="119"/>
      <c r="O86" s="130"/>
      <c r="P86" s="131"/>
      <c r="Q86" s="132"/>
    </row>
    <row r="87" spans="1:21" ht="12.6" hidden="1" customHeight="1" x14ac:dyDescent="0.3">
      <c r="A87" s="120"/>
      <c r="B87" s="123"/>
      <c r="C87" s="138"/>
      <c r="D87" s="28" t="s">
        <v>121</v>
      </c>
      <c r="E87" s="30">
        <v>920</v>
      </c>
      <c r="F87" s="54">
        <v>950</v>
      </c>
      <c r="G87" s="56">
        <v>980</v>
      </c>
      <c r="H87" s="29">
        <v>2300</v>
      </c>
      <c r="I87" s="126"/>
      <c r="J87" s="126"/>
      <c r="K87" s="126"/>
      <c r="L87" s="126"/>
      <c r="M87" s="120"/>
      <c r="N87" s="120"/>
      <c r="O87" s="133"/>
      <c r="P87" s="134"/>
      <c r="Q87" s="135"/>
    </row>
    <row r="88" spans="1:21" ht="12.6" hidden="1" customHeight="1" x14ac:dyDescent="0.3">
      <c r="A88" s="118">
        <v>8</v>
      </c>
      <c r="B88" s="121" t="s">
        <v>64</v>
      </c>
      <c r="C88" s="121" t="s">
        <v>51</v>
      </c>
      <c r="D88" s="27" t="s">
        <v>117</v>
      </c>
      <c r="E88" s="28">
        <f t="shared" ref="E88:E90" si="14">+E89+$R$91</f>
        <v>570</v>
      </c>
      <c r="F88" s="28">
        <f t="shared" ref="F88:F90" si="15">+F89+$S$91</f>
        <v>620</v>
      </c>
      <c r="G88" s="28">
        <f t="shared" ref="G88:G90" si="16">+G89+$T$91</f>
        <v>700</v>
      </c>
      <c r="H88" s="27">
        <v>890</v>
      </c>
      <c r="I88" s="124">
        <v>0.1</v>
      </c>
      <c r="J88" s="118"/>
      <c r="K88" s="124">
        <v>0.15</v>
      </c>
      <c r="L88" s="124">
        <v>0.1</v>
      </c>
      <c r="M88" s="118" t="s">
        <v>55</v>
      </c>
      <c r="N88" s="118" t="s">
        <v>44</v>
      </c>
      <c r="O88" s="127" t="s">
        <v>65</v>
      </c>
      <c r="P88" s="128"/>
      <c r="Q88" s="129"/>
    </row>
    <row r="89" spans="1:21" ht="12.6" hidden="1" customHeight="1" x14ac:dyDescent="0.3">
      <c r="A89" s="119"/>
      <c r="B89" s="122"/>
      <c r="C89" s="122"/>
      <c r="D89" s="28" t="s">
        <v>118</v>
      </c>
      <c r="E89" s="28">
        <f t="shared" si="14"/>
        <v>530</v>
      </c>
      <c r="F89" s="28">
        <f t="shared" si="15"/>
        <v>580</v>
      </c>
      <c r="G89" s="28">
        <f t="shared" si="16"/>
        <v>660</v>
      </c>
      <c r="H89" s="28">
        <v>890</v>
      </c>
      <c r="I89" s="125"/>
      <c r="J89" s="119"/>
      <c r="K89" s="125"/>
      <c r="L89" s="125"/>
      <c r="M89" s="119"/>
      <c r="N89" s="119"/>
      <c r="O89" s="130"/>
      <c r="P89" s="131"/>
      <c r="Q89" s="132"/>
    </row>
    <row r="90" spans="1:21" ht="12.6" hidden="1" customHeight="1" x14ac:dyDescent="0.3">
      <c r="A90" s="119"/>
      <c r="B90" s="122"/>
      <c r="C90" s="122"/>
      <c r="D90" s="28" t="s">
        <v>119</v>
      </c>
      <c r="E90" s="28">
        <f t="shared" si="14"/>
        <v>490</v>
      </c>
      <c r="F90" s="28">
        <f t="shared" si="15"/>
        <v>540</v>
      </c>
      <c r="G90" s="28">
        <f t="shared" si="16"/>
        <v>620</v>
      </c>
      <c r="H90" s="28">
        <v>890</v>
      </c>
      <c r="I90" s="125"/>
      <c r="J90" s="119"/>
      <c r="K90" s="125"/>
      <c r="L90" s="125"/>
      <c r="M90" s="119"/>
      <c r="N90" s="119"/>
      <c r="O90" s="130"/>
      <c r="P90" s="131"/>
      <c r="Q90" s="132"/>
    </row>
    <row r="91" spans="1:21" ht="12.6" hidden="1" customHeight="1" x14ac:dyDescent="0.3">
      <c r="A91" s="119"/>
      <c r="B91" s="122"/>
      <c r="C91" s="122"/>
      <c r="D91" s="28" t="s">
        <v>120</v>
      </c>
      <c r="E91" s="28">
        <f>+E92+$R$91</f>
        <v>450</v>
      </c>
      <c r="F91" s="28">
        <f>+F92+$S$91</f>
        <v>500</v>
      </c>
      <c r="G91" s="28">
        <f>+G92+$T$91</f>
        <v>580</v>
      </c>
      <c r="H91" s="28">
        <v>890</v>
      </c>
      <c r="I91" s="119"/>
      <c r="J91" s="119"/>
      <c r="K91" s="119"/>
      <c r="L91" s="125"/>
      <c r="M91" s="119"/>
      <c r="N91" s="119"/>
      <c r="O91" s="130"/>
      <c r="P91" s="131"/>
      <c r="Q91" s="132"/>
      <c r="R91">
        <v>40</v>
      </c>
      <c r="S91">
        <v>40</v>
      </c>
      <c r="T91">
        <v>40</v>
      </c>
      <c r="U91">
        <v>0</v>
      </c>
    </row>
    <row r="92" spans="1:21" ht="12.6" hidden="1" customHeight="1" x14ac:dyDescent="0.3">
      <c r="A92" s="120"/>
      <c r="B92" s="123"/>
      <c r="C92" s="123"/>
      <c r="D92" s="29" t="s">
        <v>121</v>
      </c>
      <c r="E92" s="29">
        <v>410</v>
      </c>
      <c r="F92" s="29">
        <v>460</v>
      </c>
      <c r="G92" s="29">
        <v>540</v>
      </c>
      <c r="H92" s="29">
        <v>890</v>
      </c>
      <c r="I92" s="120"/>
      <c r="J92" s="120"/>
      <c r="K92" s="120"/>
      <c r="L92" s="126"/>
      <c r="M92" s="120"/>
      <c r="N92" s="120"/>
      <c r="O92" s="133"/>
      <c r="P92" s="134"/>
      <c r="Q92" s="135"/>
    </row>
    <row r="93" spans="1:21" ht="12.6" customHeight="1" x14ac:dyDescent="0.3">
      <c r="A93" s="118">
        <v>10</v>
      </c>
      <c r="B93" s="121" t="s">
        <v>98</v>
      </c>
      <c r="C93" s="136" t="s">
        <v>51</v>
      </c>
      <c r="D93" s="27" t="s">
        <v>119</v>
      </c>
      <c r="E93" s="28">
        <f>+E94+$R$162</f>
        <v>529</v>
      </c>
      <c r="F93" s="28">
        <f>+F94+$S$162</f>
        <v>584</v>
      </c>
      <c r="G93" s="28">
        <f>+G94+$T$162</f>
        <v>650</v>
      </c>
      <c r="H93" s="27">
        <v>869</v>
      </c>
      <c r="I93" s="124">
        <v>0.1</v>
      </c>
      <c r="J93" s="118"/>
      <c r="K93" s="124">
        <v>0.15</v>
      </c>
      <c r="L93" s="148">
        <v>0.1</v>
      </c>
      <c r="M93" s="118" t="s">
        <v>55</v>
      </c>
      <c r="N93" s="118" t="s">
        <v>79</v>
      </c>
      <c r="O93" s="139" t="s">
        <v>208</v>
      </c>
      <c r="P93" s="140"/>
      <c r="Q93" s="141"/>
    </row>
    <row r="94" spans="1:21" ht="12.6" customHeight="1" x14ac:dyDescent="0.3">
      <c r="A94" s="119"/>
      <c r="B94" s="122"/>
      <c r="C94" s="137"/>
      <c r="D94" s="28" t="s">
        <v>120</v>
      </c>
      <c r="E94" s="28">
        <f>+E95+$R$162</f>
        <v>504</v>
      </c>
      <c r="F94" s="28">
        <f>+F95+$S$162</f>
        <v>559</v>
      </c>
      <c r="G94" s="28">
        <f>+G95+$T$162</f>
        <v>625</v>
      </c>
      <c r="H94" s="28">
        <v>869</v>
      </c>
      <c r="I94" s="125"/>
      <c r="J94" s="119"/>
      <c r="K94" s="125"/>
      <c r="L94" s="149"/>
      <c r="M94" s="119"/>
      <c r="N94" s="119"/>
      <c r="O94" s="142"/>
      <c r="P94" s="143"/>
      <c r="Q94" s="144"/>
    </row>
    <row r="95" spans="1:21" ht="12.6" customHeight="1" x14ac:dyDescent="0.3">
      <c r="A95" s="119"/>
      <c r="B95" s="122"/>
      <c r="C95" s="137"/>
      <c r="D95" s="28" t="s">
        <v>142</v>
      </c>
      <c r="E95" s="28">
        <f>+E96+$R$162</f>
        <v>479</v>
      </c>
      <c r="F95" s="28">
        <f>+F96+$S$162</f>
        <v>534</v>
      </c>
      <c r="G95" s="28">
        <f>+G96+$T$162</f>
        <v>600</v>
      </c>
      <c r="H95" s="28">
        <v>869</v>
      </c>
      <c r="I95" s="125"/>
      <c r="J95" s="119"/>
      <c r="K95" s="125"/>
      <c r="L95" s="149"/>
      <c r="M95" s="119"/>
      <c r="N95" s="119"/>
      <c r="O95" s="142"/>
      <c r="P95" s="143"/>
      <c r="Q95" s="144"/>
    </row>
    <row r="96" spans="1:21" ht="12.6" customHeight="1" x14ac:dyDescent="0.3">
      <c r="A96" s="119"/>
      <c r="B96" s="122"/>
      <c r="C96" s="137"/>
      <c r="D96" s="28" t="s">
        <v>143</v>
      </c>
      <c r="E96" s="28">
        <f>+E97+$R$162</f>
        <v>454</v>
      </c>
      <c r="F96" s="28">
        <f>+F97+$S$162</f>
        <v>509</v>
      </c>
      <c r="G96" s="28">
        <f>+G97+$T$162</f>
        <v>575</v>
      </c>
      <c r="H96" s="28">
        <v>869</v>
      </c>
      <c r="I96" s="119"/>
      <c r="J96" s="119"/>
      <c r="K96" s="119"/>
      <c r="L96" s="150"/>
      <c r="M96" s="119"/>
      <c r="N96" s="119"/>
      <c r="O96" s="142"/>
      <c r="P96" s="143"/>
      <c r="Q96" s="144"/>
      <c r="R96">
        <v>75</v>
      </c>
      <c r="S96">
        <v>75</v>
      </c>
      <c r="T96">
        <v>75</v>
      </c>
      <c r="U96">
        <v>0</v>
      </c>
    </row>
    <row r="97" spans="1:17" ht="12.6" customHeight="1" x14ac:dyDescent="0.3">
      <c r="A97" s="120"/>
      <c r="B97" s="123"/>
      <c r="C97" s="138"/>
      <c r="D97" s="29" t="s">
        <v>144</v>
      </c>
      <c r="E97" s="29">
        <v>429</v>
      </c>
      <c r="F97" s="29">
        <v>484</v>
      </c>
      <c r="G97" s="29">
        <v>550</v>
      </c>
      <c r="H97" s="29">
        <v>869</v>
      </c>
      <c r="I97" s="120"/>
      <c r="J97" s="120"/>
      <c r="K97" s="120"/>
      <c r="L97" s="151"/>
      <c r="M97" s="120"/>
      <c r="N97" s="120"/>
      <c r="O97" s="145"/>
      <c r="P97" s="146"/>
      <c r="Q97" s="147"/>
    </row>
    <row r="98" spans="1:17" ht="25.95" customHeight="1" x14ac:dyDescent="0.3">
      <c r="A98" s="22">
        <v>15</v>
      </c>
      <c r="B98" s="24" t="s">
        <v>100</v>
      </c>
      <c r="C98" s="21" t="s">
        <v>101</v>
      </c>
      <c r="D98" s="34" t="s">
        <v>49</v>
      </c>
      <c r="E98" s="34">
        <v>305</v>
      </c>
      <c r="F98" s="34">
        <v>328</v>
      </c>
      <c r="G98" s="34">
        <v>414</v>
      </c>
      <c r="H98" s="34">
        <v>430</v>
      </c>
      <c r="I98" s="23">
        <v>0.1</v>
      </c>
      <c r="J98" s="22"/>
      <c r="K98" s="23">
        <v>0.15</v>
      </c>
      <c r="L98" s="23">
        <v>0.1</v>
      </c>
      <c r="M98" s="22" t="s">
        <v>55</v>
      </c>
      <c r="N98" s="22" t="s">
        <v>79</v>
      </c>
      <c r="O98" s="152" t="s">
        <v>206</v>
      </c>
      <c r="P98" s="153"/>
      <c r="Q98" s="154"/>
    </row>
    <row r="99" spans="1:17" ht="29.4" customHeight="1" x14ac:dyDescent="0.3">
      <c r="A99" s="22">
        <v>16</v>
      </c>
      <c r="B99" s="24" t="s">
        <v>103</v>
      </c>
      <c r="C99" s="21" t="s">
        <v>51</v>
      </c>
      <c r="D99" s="34" t="s">
        <v>49</v>
      </c>
      <c r="E99" s="34">
        <v>170</v>
      </c>
      <c r="F99" s="34">
        <v>235</v>
      </c>
      <c r="G99" s="34">
        <v>250</v>
      </c>
      <c r="H99" s="34">
        <v>300</v>
      </c>
      <c r="I99" s="23">
        <v>0.1</v>
      </c>
      <c r="J99" s="22"/>
      <c r="K99" s="23">
        <v>0.15</v>
      </c>
      <c r="L99" s="23">
        <v>0.1</v>
      </c>
      <c r="M99" s="22" t="s">
        <v>55</v>
      </c>
      <c r="N99" s="22" t="s">
        <v>79</v>
      </c>
      <c r="O99" s="152" t="s">
        <v>206</v>
      </c>
      <c r="P99" s="153"/>
      <c r="Q99" s="154"/>
    </row>
    <row r="100" spans="1:17" ht="12.6" customHeight="1" x14ac:dyDescent="0.3">
      <c r="A100" s="43" t="s">
        <v>69</v>
      </c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</row>
    <row r="101" spans="1:17" ht="12.6" customHeight="1" x14ac:dyDescent="0.3">
      <c r="A101" s="16" t="s">
        <v>70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</row>
    <row r="102" spans="1:17" ht="12.6" customHeight="1" x14ac:dyDescent="0.3">
      <c r="A102" s="16" t="s">
        <v>235</v>
      </c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</row>
    <row r="103" spans="1:17" ht="12.6" customHeight="1" x14ac:dyDescent="0.3">
      <c r="A103" s="16" t="s">
        <v>236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</row>
    <row r="104" spans="1:17" ht="12.6" customHeight="1" x14ac:dyDescent="0.3">
      <c r="A104" s="16" t="s">
        <v>73</v>
      </c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</row>
    <row r="105" spans="1:17" ht="12.6" customHeight="1" x14ac:dyDescent="0.3">
      <c r="A105" s="16" t="s">
        <v>232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</row>
    <row r="106" spans="1:17" ht="12.6" customHeight="1" x14ac:dyDescent="0.3">
      <c r="A106" s="18" t="s">
        <v>75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1:17" ht="12.6" customHeight="1" x14ac:dyDescent="0.3">
      <c r="A107" s="18" t="s">
        <v>233</v>
      </c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</row>
    <row r="108" spans="1:17" ht="12.6" customHeight="1" x14ac:dyDescent="0.3">
      <c r="A108" s="18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</row>
    <row r="109" spans="1:17" ht="12.6" customHeight="1" x14ac:dyDescent="0.3">
      <c r="A109" s="18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</row>
    <row r="110" spans="1:17" ht="12.6" customHeight="1" x14ac:dyDescent="0.3">
      <c r="A110" s="18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</row>
    <row r="111" spans="1:17" ht="12.6" customHeight="1" x14ac:dyDescent="0.3">
      <c r="A111" s="18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</row>
    <row r="112" spans="1:17" ht="12.6" customHeight="1" x14ac:dyDescent="0.3">
      <c r="A112" s="18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</row>
    <row r="113" spans="1:16" ht="12.6" customHeight="1" x14ac:dyDescent="0.3">
      <c r="A113" s="18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</row>
    <row r="114" spans="1:16" ht="12.6" customHeight="1" x14ac:dyDescent="0.3">
      <c r="A114" s="18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</row>
    <row r="115" spans="1:16" ht="12.6" customHeight="1" x14ac:dyDescent="0.3">
      <c r="A115" s="18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</row>
    <row r="116" spans="1:16" ht="12.6" customHeight="1" x14ac:dyDescent="0.3">
      <c r="A116" s="18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</row>
    <row r="117" spans="1:16" ht="12.6" customHeight="1" x14ac:dyDescent="0.3">
      <c r="A117" s="18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</row>
    <row r="118" spans="1:16" ht="12.6" customHeight="1" x14ac:dyDescent="0.3">
      <c r="A118" s="18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</row>
    <row r="119" spans="1:16" ht="12.6" customHeight="1" x14ac:dyDescent="0.3">
      <c r="A119" s="18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</row>
    <row r="120" spans="1:16" ht="12.6" customHeight="1" x14ac:dyDescent="0.3">
      <c r="A120" s="18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</row>
    <row r="121" spans="1:16" ht="12.6" customHeight="1" x14ac:dyDescent="0.3">
      <c r="A121" s="18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</row>
    <row r="122" spans="1:16" ht="12.6" customHeight="1" x14ac:dyDescent="0.3">
      <c r="A122" s="18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</row>
    <row r="123" spans="1:16" ht="12.6" customHeight="1" x14ac:dyDescent="0.3">
      <c r="A123" s="18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</row>
    <row r="124" spans="1:16" ht="12.6" customHeight="1" x14ac:dyDescent="0.3">
      <c r="A124" s="18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</row>
    <row r="125" spans="1:16" ht="12.6" customHeight="1" x14ac:dyDescent="0.3">
      <c r="A125" s="18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</row>
    <row r="126" spans="1:16" ht="12.6" customHeight="1" x14ac:dyDescent="0.3">
      <c r="A126" s="18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</row>
    <row r="127" spans="1:16" ht="12.6" customHeight="1" x14ac:dyDescent="0.3">
      <c r="A127" s="18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</row>
    <row r="128" spans="1:16" ht="9.6" customHeight="1" x14ac:dyDescent="0.3">
      <c r="A128" s="18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</row>
    <row r="129" spans="1:21" ht="11.4" hidden="1" customHeight="1" x14ac:dyDescent="0.3">
      <c r="A129" s="18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</row>
    <row r="130" spans="1:21" ht="2.4" hidden="1" customHeight="1" x14ac:dyDescent="0.3">
      <c r="A130" s="18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</row>
    <row r="131" spans="1:21" ht="23.4" customHeight="1" x14ac:dyDescent="0.35">
      <c r="E131" s="155" t="s">
        <v>237</v>
      </c>
      <c r="F131" s="155"/>
      <c r="G131" s="155"/>
      <c r="H131" s="155"/>
      <c r="I131" s="155"/>
      <c r="J131" s="155"/>
      <c r="K131" s="155"/>
      <c r="L131" s="155"/>
    </row>
    <row r="132" spans="1:21" ht="11.7" customHeight="1" x14ac:dyDescent="0.3">
      <c r="A132" s="57"/>
      <c r="B132" s="58"/>
      <c r="C132" s="58"/>
      <c r="D132" s="58"/>
      <c r="E132" s="58"/>
      <c r="F132" s="58"/>
      <c r="G132" s="59"/>
      <c r="H132" s="17" t="s">
        <v>0</v>
      </c>
      <c r="I132" s="17" t="s">
        <v>1</v>
      </c>
      <c r="J132" s="17" t="s">
        <v>3</v>
      </c>
      <c r="K132" s="17" t="s">
        <v>251</v>
      </c>
      <c r="L132" s="17" t="s">
        <v>4</v>
      </c>
      <c r="M132" s="65"/>
      <c r="N132" s="66"/>
      <c r="O132" s="66"/>
      <c r="P132" s="66"/>
      <c r="Q132" s="67"/>
    </row>
    <row r="133" spans="1:21" ht="11.7" customHeight="1" x14ac:dyDescent="0.3">
      <c r="A133" s="60" t="s">
        <v>5</v>
      </c>
      <c r="B133" s="13"/>
      <c r="C133" s="13"/>
      <c r="D133" s="13"/>
      <c r="E133" s="13"/>
      <c r="F133" s="13"/>
      <c r="G133" s="61"/>
      <c r="H133" s="90" t="s">
        <v>127</v>
      </c>
      <c r="I133" s="7"/>
      <c r="J133" s="5" t="s">
        <v>257</v>
      </c>
      <c r="K133" s="5" t="s">
        <v>244</v>
      </c>
      <c r="L133" s="37"/>
      <c r="M133" s="68"/>
      <c r="Q133" s="69"/>
    </row>
    <row r="134" spans="1:21" x14ac:dyDescent="0.3">
      <c r="A134" s="60" t="s">
        <v>205</v>
      </c>
      <c r="B134" s="13"/>
      <c r="C134" s="13"/>
      <c r="D134" s="13"/>
      <c r="E134" s="13"/>
      <c r="F134" s="13"/>
      <c r="G134" s="61"/>
      <c r="H134" s="86"/>
      <c r="I134" s="7" t="s">
        <v>254</v>
      </c>
      <c r="J134" s="85" t="s">
        <v>258</v>
      </c>
      <c r="K134" s="7"/>
      <c r="L134" s="36" t="s">
        <v>201</v>
      </c>
      <c r="M134" s="68"/>
      <c r="Q134" s="69"/>
    </row>
    <row r="135" spans="1:21" x14ac:dyDescent="0.3">
      <c r="A135" s="60" t="s">
        <v>204</v>
      </c>
      <c r="B135" s="13"/>
      <c r="C135" s="13"/>
      <c r="D135" s="13"/>
      <c r="E135" s="13"/>
      <c r="F135" s="13"/>
      <c r="G135" s="61"/>
      <c r="H135" s="86"/>
      <c r="I135" s="7" t="s">
        <v>255</v>
      </c>
      <c r="J135" s="75" t="s">
        <v>109</v>
      </c>
      <c r="K135" s="7"/>
      <c r="L135" s="84"/>
      <c r="M135" s="68"/>
      <c r="Q135" s="69"/>
    </row>
    <row r="136" spans="1:21" x14ac:dyDescent="0.3">
      <c r="A136" s="60" t="s">
        <v>203</v>
      </c>
      <c r="B136" s="13"/>
      <c r="C136" s="13"/>
      <c r="D136" s="13"/>
      <c r="E136" s="13"/>
      <c r="F136" s="13"/>
      <c r="G136" s="61"/>
      <c r="H136" s="86"/>
      <c r="I136" s="7" t="s">
        <v>256</v>
      </c>
      <c r="J136" s="75" t="s">
        <v>259</v>
      </c>
      <c r="K136" s="7"/>
      <c r="L136" s="36"/>
      <c r="M136" s="68"/>
      <c r="Q136" s="69"/>
    </row>
    <row r="137" spans="1:21" x14ac:dyDescent="0.3">
      <c r="A137" s="87" t="s">
        <v>22</v>
      </c>
      <c r="B137" s="88"/>
      <c r="C137" s="88"/>
      <c r="D137" s="88"/>
      <c r="E137" s="88"/>
      <c r="F137" s="88"/>
      <c r="G137" s="89"/>
      <c r="H137" s="86"/>
      <c r="I137" s="9"/>
      <c r="J137" s="75"/>
      <c r="K137" s="9"/>
      <c r="L137" s="36" t="s">
        <v>260</v>
      </c>
      <c r="M137" s="68"/>
      <c r="Q137" s="69"/>
    </row>
    <row r="138" spans="1:21" ht="11.85" customHeight="1" x14ac:dyDescent="0.3">
      <c r="A138" s="60"/>
      <c r="B138" s="13"/>
      <c r="C138" s="13"/>
      <c r="D138" s="13"/>
      <c r="E138" s="13"/>
      <c r="F138" s="13"/>
      <c r="G138" s="61"/>
      <c r="H138" s="90" t="s">
        <v>20</v>
      </c>
      <c r="I138" s="93">
        <v>3</v>
      </c>
      <c r="J138" s="92">
        <v>3</v>
      </c>
      <c r="K138" s="92">
        <v>3</v>
      </c>
      <c r="L138" s="92">
        <v>3</v>
      </c>
      <c r="M138" s="68"/>
      <c r="Q138" s="69"/>
    </row>
    <row r="139" spans="1:21" ht="11.85" customHeight="1" x14ac:dyDescent="0.3">
      <c r="A139" s="87"/>
      <c r="B139" s="88"/>
      <c r="C139" s="88"/>
      <c r="D139" s="88"/>
      <c r="E139" s="88"/>
      <c r="F139" s="88"/>
      <c r="G139" s="89"/>
      <c r="H139" s="86"/>
      <c r="I139" s="93"/>
      <c r="J139" s="93"/>
      <c r="K139" s="93"/>
      <c r="L139" s="93"/>
      <c r="M139" s="68"/>
      <c r="N139" s="95" t="str">
        <f>+N11</f>
        <v>Rate  Card 2026 /2027</v>
      </c>
      <c r="O139" s="95"/>
      <c r="P139" s="95"/>
      <c r="Q139" s="70"/>
    </row>
    <row r="140" spans="1:21" ht="11.85" customHeight="1" x14ac:dyDescent="0.3">
      <c r="A140" s="60"/>
      <c r="B140" s="13"/>
      <c r="C140" s="13"/>
      <c r="D140" s="13"/>
      <c r="E140" s="13"/>
      <c r="F140" s="13"/>
      <c r="G140" s="61"/>
      <c r="H140" s="86"/>
      <c r="I140" s="93"/>
      <c r="J140" s="93"/>
      <c r="K140" s="93"/>
      <c r="L140" s="93"/>
      <c r="M140" s="68"/>
      <c r="N140" s="96" t="s">
        <v>261</v>
      </c>
      <c r="O140" s="96"/>
      <c r="P140" s="96"/>
      <c r="Q140" s="71"/>
    </row>
    <row r="141" spans="1:21" ht="11.85" customHeight="1" x14ac:dyDescent="0.3">
      <c r="A141" s="62"/>
      <c r="B141" s="63"/>
      <c r="C141" s="63"/>
      <c r="D141" s="63"/>
      <c r="E141" s="63"/>
      <c r="F141" s="63"/>
      <c r="G141" s="64"/>
      <c r="H141" s="91"/>
      <c r="I141" s="94"/>
      <c r="J141" s="94"/>
      <c r="K141" s="94"/>
      <c r="L141" s="94"/>
      <c r="M141" s="72"/>
      <c r="N141" s="73"/>
      <c r="O141" s="73"/>
      <c r="P141" s="73"/>
      <c r="Q141" s="74"/>
    </row>
    <row r="142" spans="1:21" x14ac:dyDescent="0.3">
      <c r="A142" s="97" t="s">
        <v>25</v>
      </c>
      <c r="B142" s="97" t="s">
        <v>26</v>
      </c>
      <c r="C142" s="97" t="s">
        <v>27</v>
      </c>
      <c r="D142" s="100" t="s">
        <v>230</v>
      </c>
      <c r="E142" s="103" t="s">
        <v>0</v>
      </c>
      <c r="F142" s="104"/>
      <c r="G142" s="104"/>
      <c r="H142" s="105"/>
      <c r="I142" s="78" t="s">
        <v>29</v>
      </c>
      <c r="J142" s="79"/>
      <c r="K142" s="79"/>
      <c r="L142" s="80"/>
      <c r="M142" s="109" t="s">
        <v>30</v>
      </c>
      <c r="N142" s="110"/>
      <c r="O142" s="110"/>
      <c r="P142" s="110"/>
      <c r="Q142" s="111"/>
    </row>
    <row r="143" spans="1:21" ht="13.35" customHeight="1" x14ac:dyDescent="0.3">
      <c r="A143" s="98"/>
      <c r="B143" s="98"/>
      <c r="C143" s="98"/>
      <c r="D143" s="101"/>
      <c r="E143" s="106"/>
      <c r="F143" s="107"/>
      <c r="G143" s="107"/>
      <c r="H143" s="108"/>
      <c r="I143" s="81" t="s">
        <v>31</v>
      </c>
      <c r="J143" s="42" t="s">
        <v>32</v>
      </c>
      <c r="K143" s="42" t="s">
        <v>32</v>
      </c>
      <c r="L143" s="42" t="s">
        <v>33</v>
      </c>
      <c r="M143" s="112"/>
      <c r="N143" s="113"/>
      <c r="O143" s="113"/>
      <c r="P143" s="113"/>
      <c r="Q143" s="114"/>
    </row>
    <row r="144" spans="1:21" ht="40.799999999999997" x14ac:dyDescent="0.3">
      <c r="A144" s="99"/>
      <c r="B144" s="99"/>
      <c r="C144" s="99"/>
      <c r="D144" s="102"/>
      <c r="E144" s="42" t="s">
        <v>1</v>
      </c>
      <c r="F144" s="42" t="s">
        <v>2</v>
      </c>
      <c r="G144" s="42" t="s">
        <v>3</v>
      </c>
      <c r="H144" s="42" t="s">
        <v>4</v>
      </c>
      <c r="I144" s="12" t="s">
        <v>240</v>
      </c>
      <c r="J144" s="12" t="s">
        <v>253</v>
      </c>
      <c r="K144" s="12" t="s">
        <v>35</v>
      </c>
      <c r="L144" s="12" t="s">
        <v>252</v>
      </c>
      <c r="M144" s="25" t="s">
        <v>37</v>
      </c>
      <c r="N144" s="25" t="s">
        <v>38</v>
      </c>
      <c r="O144" s="115" t="s">
        <v>39</v>
      </c>
      <c r="P144" s="116"/>
      <c r="Q144" s="117"/>
      <c r="R144" s="49" t="s">
        <v>1</v>
      </c>
      <c r="S144" s="49" t="s">
        <v>2</v>
      </c>
      <c r="T144" s="49" t="s">
        <v>3</v>
      </c>
      <c r="U144" s="49" t="s">
        <v>4</v>
      </c>
    </row>
    <row r="145" spans="1:21" ht="12.6" customHeight="1" x14ac:dyDescent="0.3">
      <c r="A145" s="118">
        <v>9</v>
      </c>
      <c r="B145" s="121" t="s">
        <v>66</v>
      </c>
      <c r="C145" s="121" t="s">
        <v>67</v>
      </c>
      <c r="D145" s="27" t="s">
        <v>117</v>
      </c>
      <c r="E145" s="28">
        <f t="shared" ref="E145:E147" si="17">+E146+$R$96</f>
        <v>1250</v>
      </c>
      <c r="F145" s="28">
        <f t="shared" ref="F145:F147" si="18">+F146+$S$96</f>
        <v>1450</v>
      </c>
      <c r="G145" s="28">
        <f t="shared" ref="G145:G147" si="19">+G146+$T$96</f>
        <v>1750</v>
      </c>
      <c r="H145" s="27">
        <v>2250</v>
      </c>
      <c r="I145" s="124">
        <v>0.1</v>
      </c>
      <c r="J145" s="124">
        <v>0.1</v>
      </c>
      <c r="K145" s="124">
        <v>0.2</v>
      </c>
      <c r="L145" s="124">
        <v>0.15</v>
      </c>
      <c r="M145" s="118" t="s">
        <v>43</v>
      </c>
      <c r="N145" s="118" t="s">
        <v>44</v>
      </c>
      <c r="O145" s="127" t="s">
        <v>250</v>
      </c>
      <c r="P145" s="128"/>
      <c r="Q145" s="129"/>
    </row>
    <row r="146" spans="1:21" ht="12.6" customHeight="1" x14ac:dyDescent="0.3">
      <c r="A146" s="119"/>
      <c r="B146" s="122"/>
      <c r="C146" s="122"/>
      <c r="D146" s="28" t="s">
        <v>118</v>
      </c>
      <c r="E146" s="28">
        <f t="shared" si="17"/>
        <v>1175</v>
      </c>
      <c r="F146" s="28">
        <f t="shared" si="18"/>
        <v>1375</v>
      </c>
      <c r="G146" s="28">
        <f t="shared" si="19"/>
        <v>1675</v>
      </c>
      <c r="H146" s="28">
        <v>2250</v>
      </c>
      <c r="I146" s="125"/>
      <c r="J146" s="119"/>
      <c r="K146" s="125"/>
      <c r="L146" s="125"/>
      <c r="M146" s="119"/>
      <c r="N146" s="119"/>
      <c r="O146" s="130"/>
      <c r="P146" s="131"/>
      <c r="Q146" s="132"/>
    </row>
    <row r="147" spans="1:21" ht="12.6" customHeight="1" x14ac:dyDescent="0.3">
      <c r="A147" s="119"/>
      <c r="B147" s="122"/>
      <c r="C147" s="122"/>
      <c r="D147" s="28" t="s">
        <v>119</v>
      </c>
      <c r="E147" s="28">
        <f t="shared" si="17"/>
        <v>1100</v>
      </c>
      <c r="F147" s="28">
        <f t="shared" si="18"/>
        <v>1300</v>
      </c>
      <c r="G147" s="28">
        <f t="shared" si="19"/>
        <v>1600</v>
      </c>
      <c r="H147" s="28">
        <v>2250</v>
      </c>
      <c r="I147" s="125"/>
      <c r="J147" s="119"/>
      <c r="K147" s="125"/>
      <c r="L147" s="125"/>
      <c r="M147" s="119"/>
      <c r="N147" s="119"/>
      <c r="O147" s="130"/>
      <c r="P147" s="131"/>
      <c r="Q147" s="132"/>
    </row>
    <row r="148" spans="1:21" ht="12.6" customHeight="1" x14ac:dyDescent="0.3">
      <c r="A148" s="119"/>
      <c r="B148" s="122"/>
      <c r="C148" s="122"/>
      <c r="D148" s="28" t="s">
        <v>120</v>
      </c>
      <c r="E148" s="28">
        <f>+E149+$R$96</f>
        <v>1025</v>
      </c>
      <c r="F148" s="28">
        <f>+F149+$S$96</f>
        <v>1225</v>
      </c>
      <c r="G148" s="28">
        <f>+G149+$T$96</f>
        <v>1525</v>
      </c>
      <c r="H148" s="28">
        <v>2250</v>
      </c>
      <c r="I148" s="119"/>
      <c r="J148" s="119"/>
      <c r="K148" s="119"/>
      <c r="L148" s="125"/>
      <c r="M148" s="119"/>
      <c r="N148" s="119"/>
      <c r="O148" s="130"/>
      <c r="P148" s="131"/>
      <c r="Q148" s="132"/>
    </row>
    <row r="149" spans="1:21" ht="12.6" customHeight="1" x14ac:dyDescent="0.3">
      <c r="A149" s="120"/>
      <c r="B149" s="123"/>
      <c r="C149" s="123"/>
      <c r="D149" s="29" t="s">
        <v>121</v>
      </c>
      <c r="E149" s="29">
        <v>950</v>
      </c>
      <c r="F149" s="29">
        <v>1150</v>
      </c>
      <c r="G149" s="29">
        <v>1450</v>
      </c>
      <c r="H149" s="29">
        <v>2250</v>
      </c>
      <c r="I149" s="120"/>
      <c r="J149" s="120"/>
      <c r="K149" s="120"/>
      <c r="L149" s="126"/>
      <c r="M149" s="120"/>
      <c r="N149" s="120"/>
      <c r="O149" s="133"/>
      <c r="P149" s="134"/>
      <c r="Q149" s="135"/>
    </row>
    <row r="150" spans="1:21" ht="12.6" customHeight="1" x14ac:dyDescent="0.3">
      <c r="A150" s="118">
        <v>10</v>
      </c>
      <c r="B150" s="121" t="s">
        <v>77</v>
      </c>
      <c r="C150" s="121" t="s">
        <v>78</v>
      </c>
      <c r="D150" s="27" t="s">
        <v>117</v>
      </c>
      <c r="E150" s="28">
        <f t="shared" ref="E150:E152" si="20">+E151+$R$96</f>
        <v>1250</v>
      </c>
      <c r="F150" s="28">
        <f t="shared" ref="F150:F152" si="21">+F151+$S$96</f>
        <v>1450</v>
      </c>
      <c r="G150" s="28">
        <f t="shared" ref="G150:G152" si="22">+G151+$T$96</f>
        <v>1750</v>
      </c>
      <c r="H150" s="27">
        <v>2250</v>
      </c>
      <c r="I150" s="124">
        <v>0.1</v>
      </c>
      <c r="J150" s="124">
        <v>0.1</v>
      </c>
      <c r="K150" s="124">
        <v>0.2</v>
      </c>
      <c r="L150" s="124">
        <v>0.15</v>
      </c>
      <c r="M150" s="118" t="s">
        <v>43</v>
      </c>
      <c r="N150" s="118" t="s">
        <v>79</v>
      </c>
      <c r="O150" s="127" t="s">
        <v>250</v>
      </c>
      <c r="P150" s="128"/>
      <c r="Q150" s="129"/>
    </row>
    <row r="151" spans="1:21" ht="12.6" customHeight="1" x14ac:dyDescent="0.3">
      <c r="A151" s="119"/>
      <c r="B151" s="122"/>
      <c r="C151" s="122"/>
      <c r="D151" s="28" t="s">
        <v>118</v>
      </c>
      <c r="E151" s="28">
        <f t="shared" si="20"/>
        <v>1175</v>
      </c>
      <c r="F151" s="28">
        <f t="shared" si="21"/>
        <v>1375</v>
      </c>
      <c r="G151" s="28">
        <f t="shared" si="22"/>
        <v>1675</v>
      </c>
      <c r="H151" s="28">
        <v>2250</v>
      </c>
      <c r="I151" s="125"/>
      <c r="J151" s="119"/>
      <c r="K151" s="125"/>
      <c r="L151" s="125"/>
      <c r="M151" s="119"/>
      <c r="N151" s="119"/>
      <c r="O151" s="130"/>
      <c r="P151" s="131"/>
      <c r="Q151" s="132"/>
    </row>
    <row r="152" spans="1:21" ht="12.6" customHeight="1" x14ac:dyDescent="0.3">
      <c r="A152" s="119"/>
      <c r="B152" s="122"/>
      <c r="C152" s="122"/>
      <c r="D152" s="28" t="s">
        <v>119</v>
      </c>
      <c r="E152" s="28">
        <f t="shared" si="20"/>
        <v>1100</v>
      </c>
      <c r="F152" s="28">
        <f t="shared" si="21"/>
        <v>1300</v>
      </c>
      <c r="G152" s="28">
        <f t="shared" si="22"/>
        <v>1600</v>
      </c>
      <c r="H152" s="28">
        <v>2250</v>
      </c>
      <c r="I152" s="125"/>
      <c r="J152" s="119"/>
      <c r="K152" s="125"/>
      <c r="L152" s="125"/>
      <c r="M152" s="119"/>
      <c r="N152" s="119"/>
      <c r="O152" s="130"/>
      <c r="P152" s="131"/>
      <c r="Q152" s="132"/>
      <c r="R152">
        <v>75</v>
      </c>
      <c r="S152">
        <v>75</v>
      </c>
      <c r="T152">
        <v>75</v>
      </c>
      <c r="U152">
        <v>0</v>
      </c>
    </row>
    <row r="153" spans="1:21" ht="12.6" customHeight="1" x14ac:dyDescent="0.3">
      <c r="A153" s="119"/>
      <c r="B153" s="122"/>
      <c r="C153" s="122"/>
      <c r="D153" s="28" t="s">
        <v>120</v>
      </c>
      <c r="E153" s="28">
        <f>+E154+$R$96</f>
        <v>1025</v>
      </c>
      <c r="F153" s="28">
        <f>+F154+$S$96</f>
        <v>1225</v>
      </c>
      <c r="G153" s="28">
        <f>+G154+$T$96</f>
        <v>1525</v>
      </c>
      <c r="H153" s="28">
        <v>2250</v>
      </c>
      <c r="I153" s="125"/>
      <c r="J153" s="119"/>
      <c r="K153" s="119"/>
      <c r="L153" s="125"/>
      <c r="M153" s="119"/>
      <c r="N153" s="119"/>
      <c r="O153" s="130"/>
      <c r="P153" s="131"/>
      <c r="Q153" s="132"/>
    </row>
    <row r="154" spans="1:21" ht="12.6" customHeight="1" x14ac:dyDescent="0.3">
      <c r="A154" s="120"/>
      <c r="B154" s="123"/>
      <c r="C154" s="123"/>
      <c r="D154" s="29" t="s">
        <v>121</v>
      </c>
      <c r="E154" s="29">
        <v>950</v>
      </c>
      <c r="F154" s="29">
        <v>1150</v>
      </c>
      <c r="G154" s="29">
        <v>1450</v>
      </c>
      <c r="H154" s="29">
        <v>2250</v>
      </c>
      <c r="I154" s="126"/>
      <c r="J154" s="120"/>
      <c r="K154" s="120"/>
      <c r="L154" s="126"/>
      <c r="M154" s="120"/>
      <c r="N154" s="120"/>
      <c r="O154" s="133"/>
      <c r="P154" s="134"/>
      <c r="Q154" s="135"/>
    </row>
    <row r="155" spans="1:21" ht="12.6" customHeight="1" x14ac:dyDescent="0.3">
      <c r="A155" s="119">
        <v>11</v>
      </c>
      <c r="B155" s="122" t="s">
        <v>81</v>
      </c>
      <c r="C155" s="122" t="s">
        <v>67</v>
      </c>
      <c r="D155" s="28" t="s">
        <v>117</v>
      </c>
      <c r="E155" s="28">
        <f t="shared" ref="E155:E157" si="23">+E156+$R$152</f>
        <v>1150</v>
      </c>
      <c r="F155" s="28">
        <f t="shared" ref="F155:F157" si="24">+F156+$S$152</f>
        <v>1350</v>
      </c>
      <c r="G155" s="28">
        <f t="shared" ref="G155:G157" si="25">+G156+$T$152</f>
        <v>1650</v>
      </c>
      <c r="H155" s="28">
        <v>2150</v>
      </c>
      <c r="I155" s="125">
        <v>0.1</v>
      </c>
      <c r="J155" s="124">
        <v>0.1</v>
      </c>
      <c r="K155" s="124">
        <v>0.2</v>
      </c>
      <c r="L155" s="124">
        <v>0.15</v>
      </c>
      <c r="M155" s="119" t="s">
        <v>43</v>
      </c>
      <c r="N155" s="119" t="s">
        <v>79</v>
      </c>
      <c r="O155" s="127" t="s">
        <v>250</v>
      </c>
      <c r="P155" s="128"/>
      <c r="Q155" s="129"/>
    </row>
    <row r="156" spans="1:21" ht="12.6" customHeight="1" x14ac:dyDescent="0.3">
      <c r="A156" s="119"/>
      <c r="B156" s="122"/>
      <c r="C156" s="122"/>
      <c r="D156" s="28" t="s">
        <v>118</v>
      </c>
      <c r="E156" s="28">
        <f t="shared" si="23"/>
        <v>1075</v>
      </c>
      <c r="F156" s="28">
        <f t="shared" si="24"/>
        <v>1275</v>
      </c>
      <c r="G156" s="28">
        <f t="shared" si="25"/>
        <v>1575</v>
      </c>
      <c r="H156" s="28">
        <v>2150</v>
      </c>
      <c r="I156" s="125"/>
      <c r="J156" s="119"/>
      <c r="K156" s="125"/>
      <c r="L156" s="125"/>
      <c r="M156" s="119"/>
      <c r="N156" s="119"/>
      <c r="O156" s="130"/>
      <c r="P156" s="131"/>
      <c r="Q156" s="132"/>
    </row>
    <row r="157" spans="1:21" ht="12.6" customHeight="1" x14ac:dyDescent="0.3">
      <c r="A157" s="119"/>
      <c r="B157" s="122"/>
      <c r="C157" s="122"/>
      <c r="D157" s="28" t="s">
        <v>119</v>
      </c>
      <c r="E157" s="28">
        <f t="shared" si="23"/>
        <v>1000</v>
      </c>
      <c r="F157" s="28">
        <f t="shared" si="24"/>
        <v>1200</v>
      </c>
      <c r="G157" s="28">
        <f t="shared" si="25"/>
        <v>1500</v>
      </c>
      <c r="H157" s="28">
        <v>2150</v>
      </c>
      <c r="I157" s="125"/>
      <c r="J157" s="119"/>
      <c r="K157" s="125"/>
      <c r="L157" s="125"/>
      <c r="M157" s="119"/>
      <c r="N157" s="119"/>
      <c r="O157" s="130"/>
      <c r="P157" s="131"/>
      <c r="Q157" s="132"/>
      <c r="R157">
        <v>50</v>
      </c>
      <c r="S157">
        <v>50</v>
      </c>
      <c r="T157">
        <v>50</v>
      </c>
      <c r="U157">
        <v>0</v>
      </c>
    </row>
    <row r="158" spans="1:21" ht="12.6" customHeight="1" x14ac:dyDescent="0.3">
      <c r="A158" s="119"/>
      <c r="B158" s="122"/>
      <c r="C158" s="122"/>
      <c r="D158" s="28" t="s">
        <v>120</v>
      </c>
      <c r="E158" s="28">
        <f>+E159+$R$152</f>
        <v>925</v>
      </c>
      <c r="F158" s="28">
        <f>+F159+$S$152</f>
        <v>1125</v>
      </c>
      <c r="G158" s="28">
        <f>+G159+$T$152</f>
        <v>1425</v>
      </c>
      <c r="H158" s="28">
        <v>2150</v>
      </c>
      <c r="I158" s="125"/>
      <c r="J158" s="119"/>
      <c r="K158" s="119"/>
      <c r="L158" s="125"/>
      <c r="M158" s="119"/>
      <c r="N158" s="119"/>
      <c r="O158" s="130"/>
      <c r="P158" s="131"/>
      <c r="Q158" s="132"/>
    </row>
    <row r="159" spans="1:21" ht="12.6" customHeight="1" x14ac:dyDescent="0.3">
      <c r="A159" s="120"/>
      <c r="B159" s="123"/>
      <c r="C159" s="123"/>
      <c r="D159" s="29" t="s">
        <v>121</v>
      </c>
      <c r="E159" s="29">
        <v>850</v>
      </c>
      <c r="F159" s="29">
        <v>1050</v>
      </c>
      <c r="G159" s="29">
        <v>1350</v>
      </c>
      <c r="H159" s="29">
        <v>2150</v>
      </c>
      <c r="I159" s="126"/>
      <c r="J159" s="120"/>
      <c r="K159" s="120"/>
      <c r="L159" s="126"/>
      <c r="M159" s="120"/>
      <c r="N159" s="120"/>
      <c r="O159" s="133"/>
      <c r="P159" s="134"/>
      <c r="Q159" s="135"/>
    </row>
    <row r="160" spans="1:21" ht="12.6" customHeight="1" x14ac:dyDescent="0.3">
      <c r="A160" s="118">
        <v>12</v>
      </c>
      <c r="B160" s="121" t="s">
        <v>83</v>
      </c>
      <c r="C160" s="121" t="s">
        <v>67</v>
      </c>
      <c r="D160" s="27" t="s">
        <v>128</v>
      </c>
      <c r="E160" s="28">
        <f t="shared" ref="E160:G166" si="26">+E161+75</f>
        <v>2500</v>
      </c>
      <c r="F160" s="28">
        <f t="shared" si="26"/>
        <v>2900</v>
      </c>
      <c r="G160" s="28">
        <f t="shared" si="26"/>
        <v>3500</v>
      </c>
      <c r="H160" s="27">
        <v>4500</v>
      </c>
      <c r="I160" s="124">
        <v>0.1</v>
      </c>
      <c r="J160" s="124">
        <v>0.1</v>
      </c>
      <c r="K160" s="124">
        <v>0.2</v>
      </c>
      <c r="L160" s="124">
        <v>0.15</v>
      </c>
      <c r="M160" s="118" t="s">
        <v>43</v>
      </c>
      <c r="N160" s="118" t="s">
        <v>79</v>
      </c>
      <c r="O160" s="127" t="s">
        <v>250</v>
      </c>
      <c r="P160" s="128"/>
      <c r="Q160" s="129"/>
    </row>
    <row r="161" spans="1:21" ht="12.6" customHeight="1" x14ac:dyDescent="0.3">
      <c r="A161" s="119"/>
      <c r="B161" s="122"/>
      <c r="C161" s="122"/>
      <c r="D161" s="28" t="s">
        <v>129</v>
      </c>
      <c r="E161" s="28">
        <f t="shared" si="26"/>
        <v>2425</v>
      </c>
      <c r="F161" s="28">
        <f t="shared" si="26"/>
        <v>2825</v>
      </c>
      <c r="G161" s="28">
        <f t="shared" si="26"/>
        <v>3425</v>
      </c>
      <c r="H161" s="28">
        <v>4500</v>
      </c>
      <c r="I161" s="125"/>
      <c r="J161" s="119"/>
      <c r="K161" s="125"/>
      <c r="L161" s="125"/>
      <c r="M161" s="119"/>
      <c r="N161" s="119"/>
      <c r="O161" s="130"/>
      <c r="P161" s="131"/>
      <c r="Q161" s="132"/>
    </row>
    <row r="162" spans="1:21" ht="12.6" customHeight="1" x14ac:dyDescent="0.3">
      <c r="A162" s="119"/>
      <c r="B162" s="122"/>
      <c r="C162" s="122"/>
      <c r="D162" s="28" t="s">
        <v>130</v>
      </c>
      <c r="E162" s="28">
        <f t="shared" si="26"/>
        <v>2350</v>
      </c>
      <c r="F162" s="28">
        <f t="shared" si="26"/>
        <v>2750</v>
      </c>
      <c r="G162" s="28">
        <f t="shared" si="26"/>
        <v>3350</v>
      </c>
      <c r="H162" s="28">
        <v>4500</v>
      </c>
      <c r="I162" s="125"/>
      <c r="J162" s="119"/>
      <c r="K162" s="125"/>
      <c r="L162" s="125"/>
      <c r="M162" s="119"/>
      <c r="N162" s="119"/>
      <c r="O162" s="130"/>
      <c r="P162" s="131"/>
      <c r="Q162" s="132"/>
      <c r="R162">
        <v>25</v>
      </c>
      <c r="S162">
        <v>25</v>
      </c>
      <c r="T162">
        <v>25</v>
      </c>
      <c r="U162">
        <v>0</v>
      </c>
    </row>
    <row r="163" spans="1:21" ht="12.6" customHeight="1" x14ac:dyDescent="0.3">
      <c r="A163" s="119"/>
      <c r="B163" s="122"/>
      <c r="C163" s="122"/>
      <c r="D163" s="28" t="s">
        <v>131</v>
      </c>
      <c r="E163" s="28">
        <f t="shared" si="26"/>
        <v>2275</v>
      </c>
      <c r="F163" s="28">
        <f t="shared" si="26"/>
        <v>2675</v>
      </c>
      <c r="G163" s="28">
        <f t="shared" si="26"/>
        <v>3275</v>
      </c>
      <c r="H163" s="28">
        <v>4500</v>
      </c>
      <c r="I163" s="125"/>
      <c r="J163" s="119"/>
      <c r="K163" s="125"/>
      <c r="L163" s="125"/>
      <c r="M163" s="119"/>
      <c r="N163" s="119"/>
      <c r="O163" s="130"/>
      <c r="P163" s="131"/>
      <c r="Q163" s="132"/>
    </row>
    <row r="164" spans="1:21" ht="12.6" customHeight="1" x14ac:dyDescent="0.3">
      <c r="A164" s="119"/>
      <c r="B164" s="122"/>
      <c r="C164" s="122"/>
      <c r="D164" s="28" t="s">
        <v>122</v>
      </c>
      <c r="E164" s="28">
        <f t="shared" si="26"/>
        <v>2200</v>
      </c>
      <c r="F164" s="28">
        <f t="shared" si="26"/>
        <v>2600</v>
      </c>
      <c r="G164" s="28">
        <f t="shared" si="26"/>
        <v>3200</v>
      </c>
      <c r="H164" s="28">
        <v>4500</v>
      </c>
      <c r="I164" s="125"/>
      <c r="J164" s="119"/>
      <c r="K164" s="125"/>
      <c r="L164" s="125"/>
      <c r="M164" s="119"/>
      <c r="N164" s="119"/>
      <c r="O164" s="130"/>
      <c r="P164" s="131"/>
      <c r="Q164" s="132"/>
    </row>
    <row r="165" spans="1:21" ht="12.6" customHeight="1" x14ac:dyDescent="0.3">
      <c r="A165" s="119"/>
      <c r="B165" s="122"/>
      <c r="C165" s="122"/>
      <c r="D165" s="28" t="s">
        <v>123</v>
      </c>
      <c r="E165" s="28">
        <f t="shared" si="26"/>
        <v>2125</v>
      </c>
      <c r="F165" s="28">
        <f t="shared" si="26"/>
        <v>2525</v>
      </c>
      <c r="G165" s="28">
        <f t="shared" si="26"/>
        <v>3125</v>
      </c>
      <c r="H165" s="28">
        <v>4500</v>
      </c>
      <c r="I165" s="125"/>
      <c r="J165" s="119"/>
      <c r="K165" s="125"/>
      <c r="L165" s="125"/>
      <c r="M165" s="119"/>
      <c r="N165" s="119"/>
      <c r="O165" s="130"/>
      <c r="P165" s="131"/>
      <c r="Q165" s="132"/>
    </row>
    <row r="166" spans="1:21" ht="12.6" customHeight="1" x14ac:dyDescent="0.3">
      <c r="A166" s="119"/>
      <c r="B166" s="122"/>
      <c r="C166" s="122"/>
      <c r="D166" s="28" t="s">
        <v>113</v>
      </c>
      <c r="E166" s="28">
        <f>+E167+75</f>
        <v>2050</v>
      </c>
      <c r="F166" s="28">
        <f t="shared" si="26"/>
        <v>2450</v>
      </c>
      <c r="G166" s="28">
        <f t="shared" si="26"/>
        <v>3050</v>
      </c>
      <c r="H166" s="28">
        <v>4500</v>
      </c>
      <c r="I166" s="125"/>
      <c r="J166" s="119"/>
      <c r="K166" s="125"/>
      <c r="L166" s="125"/>
      <c r="M166" s="119"/>
      <c r="N166" s="119"/>
      <c r="O166" s="130"/>
      <c r="P166" s="131"/>
      <c r="Q166" s="132"/>
    </row>
    <row r="167" spans="1:21" ht="12.6" customHeight="1" x14ac:dyDescent="0.3">
      <c r="A167" s="119"/>
      <c r="B167" s="122"/>
      <c r="C167" s="122"/>
      <c r="D167" s="28" t="s">
        <v>114</v>
      </c>
      <c r="E167" s="28">
        <f>+E168+75</f>
        <v>1975</v>
      </c>
      <c r="F167" s="28">
        <f>+F168+75</f>
        <v>2375</v>
      </c>
      <c r="G167" s="28">
        <f>+G168+75</f>
        <v>2975</v>
      </c>
      <c r="H167" s="28">
        <v>4500</v>
      </c>
      <c r="I167" s="125"/>
      <c r="J167" s="119"/>
      <c r="K167" s="125"/>
      <c r="L167" s="125"/>
      <c r="M167" s="119"/>
      <c r="N167" s="119"/>
      <c r="O167" s="130"/>
      <c r="P167" s="131"/>
      <c r="Q167" s="132"/>
    </row>
    <row r="168" spans="1:21" ht="12.6" customHeight="1" x14ac:dyDescent="0.3">
      <c r="A168" s="120"/>
      <c r="B168" s="123"/>
      <c r="C168" s="123"/>
      <c r="D168" s="29" t="s">
        <v>132</v>
      </c>
      <c r="E168" s="30">
        <v>1900</v>
      </c>
      <c r="F168" s="30">
        <v>2300</v>
      </c>
      <c r="G168" s="30">
        <v>2900</v>
      </c>
      <c r="H168" s="30">
        <v>4500</v>
      </c>
      <c r="I168" s="126"/>
      <c r="J168" s="120"/>
      <c r="K168" s="126"/>
      <c r="L168" s="126"/>
      <c r="M168" s="120"/>
      <c r="N168" s="120"/>
      <c r="O168" s="133"/>
      <c r="P168" s="134"/>
      <c r="Q168" s="135"/>
    </row>
    <row r="169" spans="1:21" ht="12.6" customHeight="1" x14ac:dyDescent="0.3">
      <c r="A169" s="118">
        <v>13</v>
      </c>
      <c r="B169" s="121" t="s">
        <v>87</v>
      </c>
      <c r="C169" s="121" t="s">
        <v>67</v>
      </c>
      <c r="D169" s="27" t="s">
        <v>133</v>
      </c>
      <c r="E169" s="28">
        <f t="shared" ref="E169:G176" si="27">+E170+75</f>
        <v>3650</v>
      </c>
      <c r="F169" s="28">
        <f t="shared" si="27"/>
        <v>4250</v>
      </c>
      <c r="G169" s="28">
        <f t="shared" si="27"/>
        <v>5150</v>
      </c>
      <c r="H169" s="27">
        <v>6650</v>
      </c>
      <c r="I169" s="124">
        <v>0.1</v>
      </c>
      <c r="J169" s="124">
        <v>0.1</v>
      </c>
      <c r="K169" s="124">
        <v>0.2</v>
      </c>
      <c r="L169" s="124">
        <v>0.15</v>
      </c>
      <c r="M169" s="118" t="s">
        <v>43</v>
      </c>
      <c r="N169" s="118" t="s">
        <v>79</v>
      </c>
      <c r="O169" s="127" t="s">
        <v>250</v>
      </c>
      <c r="P169" s="128"/>
      <c r="Q169" s="129"/>
    </row>
    <row r="170" spans="1:21" ht="12.6" customHeight="1" x14ac:dyDescent="0.3">
      <c r="A170" s="119"/>
      <c r="B170" s="122"/>
      <c r="C170" s="122"/>
      <c r="D170" s="28" t="s">
        <v>134</v>
      </c>
      <c r="E170" s="28">
        <f t="shared" si="27"/>
        <v>3575</v>
      </c>
      <c r="F170" s="28">
        <f t="shared" si="27"/>
        <v>4175</v>
      </c>
      <c r="G170" s="28">
        <f t="shared" si="27"/>
        <v>5075</v>
      </c>
      <c r="H170" s="28">
        <v>6650</v>
      </c>
      <c r="I170" s="125"/>
      <c r="J170" s="119"/>
      <c r="K170" s="125"/>
      <c r="L170" s="125"/>
      <c r="M170" s="119"/>
      <c r="N170" s="119"/>
      <c r="O170" s="130"/>
      <c r="P170" s="131"/>
      <c r="Q170" s="132"/>
    </row>
    <row r="171" spans="1:21" ht="12.6" customHeight="1" x14ac:dyDescent="0.3">
      <c r="A171" s="119"/>
      <c r="B171" s="122"/>
      <c r="C171" s="122"/>
      <c r="D171" s="28" t="s">
        <v>135</v>
      </c>
      <c r="E171" s="28">
        <f t="shared" si="27"/>
        <v>3500</v>
      </c>
      <c r="F171" s="28">
        <f t="shared" si="27"/>
        <v>4100</v>
      </c>
      <c r="G171" s="28">
        <f t="shared" si="27"/>
        <v>5000</v>
      </c>
      <c r="H171" s="28">
        <v>6650</v>
      </c>
      <c r="I171" s="125"/>
      <c r="J171" s="119"/>
      <c r="K171" s="125"/>
      <c r="L171" s="125"/>
      <c r="M171" s="119"/>
      <c r="N171" s="119"/>
      <c r="O171" s="130"/>
      <c r="P171" s="131"/>
      <c r="Q171" s="132"/>
    </row>
    <row r="172" spans="1:21" ht="12.6" customHeight="1" x14ac:dyDescent="0.3">
      <c r="A172" s="119"/>
      <c r="B172" s="122"/>
      <c r="C172" s="122"/>
      <c r="D172" s="28" t="s">
        <v>136</v>
      </c>
      <c r="E172" s="28">
        <f t="shared" si="27"/>
        <v>3425</v>
      </c>
      <c r="F172" s="28">
        <f t="shared" si="27"/>
        <v>4025</v>
      </c>
      <c r="G172" s="28">
        <f t="shared" si="27"/>
        <v>4925</v>
      </c>
      <c r="H172" s="28">
        <v>6650</v>
      </c>
      <c r="I172" s="125"/>
      <c r="J172" s="119"/>
      <c r="K172" s="125"/>
      <c r="L172" s="125"/>
      <c r="M172" s="119"/>
      <c r="N172" s="119"/>
      <c r="O172" s="130"/>
      <c r="P172" s="131"/>
      <c r="Q172" s="132"/>
    </row>
    <row r="173" spans="1:21" ht="22.2" customHeight="1" x14ac:dyDescent="0.3">
      <c r="A173" s="119"/>
      <c r="B173" s="122"/>
      <c r="C173" s="122"/>
      <c r="D173" s="28" t="s">
        <v>137</v>
      </c>
      <c r="E173" s="28">
        <f t="shared" si="27"/>
        <v>3350</v>
      </c>
      <c r="F173" s="28">
        <f t="shared" si="27"/>
        <v>3950</v>
      </c>
      <c r="G173" s="28">
        <f t="shared" si="27"/>
        <v>4850</v>
      </c>
      <c r="H173" s="28">
        <v>6650</v>
      </c>
      <c r="I173" s="125"/>
      <c r="J173" s="119"/>
      <c r="K173" s="125"/>
      <c r="L173" s="125"/>
      <c r="M173" s="119"/>
      <c r="N173" s="119"/>
      <c r="O173" s="130"/>
      <c r="P173" s="131"/>
      <c r="Q173" s="132"/>
      <c r="R173">
        <v>75</v>
      </c>
      <c r="S173">
        <v>100</v>
      </c>
      <c r="T173">
        <v>125</v>
      </c>
      <c r="U173">
        <v>150</v>
      </c>
    </row>
    <row r="174" spans="1:21" ht="22.2" customHeight="1" x14ac:dyDescent="0.3">
      <c r="A174" s="119"/>
      <c r="B174" s="122"/>
      <c r="C174" s="122"/>
      <c r="D174" s="28" t="s">
        <v>138</v>
      </c>
      <c r="E174" s="28">
        <f t="shared" si="27"/>
        <v>3275</v>
      </c>
      <c r="F174" s="28">
        <f t="shared" si="27"/>
        <v>3875</v>
      </c>
      <c r="G174" s="28">
        <f t="shared" si="27"/>
        <v>4775</v>
      </c>
      <c r="H174" s="28">
        <v>6650</v>
      </c>
      <c r="I174" s="125"/>
      <c r="J174" s="119"/>
      <c r="K174" s="125"/>
      <c r="L174" s="125"/>
      <c r="M174" s="119"/>
      <c r="N174" s="119"/>
      <c r="O174" s="130"/>
      <c r="P174" s="131"/>
      <c r="Q174" s="132"/>
    </row>
    <row r="175" spans="1:21" ht="12.6" customHeight="1" x14ac:dyDescent="0.3">
      <c r="A175" s="119"/>
      <c r="B175" s="122"/>
      <c r="C175" s="122"/>
      <c r="D175" s="28" t="s">
        <v>139</v>
      </c>
      <c r="E175" s="28">
        <f t="shared" si="27"/>
        <v>3200</v>
      </c>
      <c r="F175" s="28">
        <f t="shared" si="27"/>
        <v>3800</v>
      </c>
      <c r="G175" s="28">
        <f t="shared" si="27"/>
        <v>4700</v>
      </c>
      <c r="H175" s="28">
        <v>6650</v>
      </c>
      <c r="I175" s="125"/>
      <c r="J175" s="119"/>
      <c r="K175" s="125"/>
      <c r="L175" s="125"/>
      <c r="M175" s="119"/>
      <c r="N175" s="119"/>
      <c r="O175" s="130"/>
      <c r="P175" s="131"/>
      <c r="Q175" s="132"/>
    </row>
    <row r="176" spans="1:21" ht="12.6" customHeight="1" x14ac:dyDescent="0.3">
      <c r="A176" s="119"/>
      <c r="B176" s="122"/>
      <c r="C176" s="122"/>
      <c r="D176" s="28" t="s">
        <v>140</v>
      </c>
      <c r="E176" s="28">
        <f>+E177+75</f>
        <v>3125</v>
      </c>
      <c r="F176" s="28">
        <f t="shared" si="27"/>
        <v>3725</v>
      </c>
      <c r="G176" s="28">
        <f t="shared" si="27"/>
        <v>4625</v>
      </c>
      <c r="H176" s="28">
        <v>6650</v>
      </c>
      <c r="I176" s="125"/>
      <c r="J176" s="119"/>
      <c r="K176" s="125"/>
      <c r="L176" s="125"/>
      <c r="M176" s="119"/>
      <c r="N176" s="119"/>
      <c r="O176" s="130"/>
      <c r="P176" s="131"/>
      <c r="Q176" s="132"/>
    </row>
    <row r="177" spans="1:17" ht="12.6" customHeight="1" x14ac:dyDescent="0.3">
      <c r="A177" s="120"/>
      <c r="B177" s="123"/>
      <c r="C177" s="123"/>
      <c r="D177" s="29" t="s">
        <v>141</v>
      </c>
      <c r="E177" s="30">
        <v>3050</v>
      </c>
      <c r="F177" s="30">
        <v>3650</v>
      </c>
      <c r="G177" s="30">
        <v>4550</v>
      </c>
      <c r="H177" s="30">
        <v>6650</v>
      </c>
      <c r="I177" s="126"/>
      <c r="J177" s="120"/>
      <c r="K177" s="126"/>
      <c r="L177" s="126"/>
      <c r="M177" s="120"/>
      <c r="N177" s="120"/>
      <c r="O177" s="133"/>
      <c r="P177" s="134"/>
      <c r="Q177" s="135"/>
    </row>
    <row r="178" spans="1:17" x14ac:dyDescent="0.3">
      <c r="A178" s="43" t="s">
        <v>69</v>
      </c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</row>
    <row r="179" spans="1:17" x14ac:dyDescent="0.3">
      <c r="A179" s="16" t="s">
        <v>70</v>
      </c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</row>
    <row r="180" spans="1:17" x14ac:dyDescent="0.3">
      <c r="A180" s="16" t="s">
        <v>234</v>
      </c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</row>
    <row r="181" spans="1:17" x14ac:dyDescent="0.3">
      <c r="A181" s="16" t="s">
        <v>236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</row>
    <row r="182" spans="1:17" x14ac:dyDescent="0.3">
      <c r="A182" s="16" t="s">
        <v>73</v>
      </c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</row>
    <row r="183" spans="1:17" x14ac:dyDescent="0.3">
      <c r="A183" s="18" t="s">
        <v>75</v>
      </c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</row>
    <row r="184" spans="1:17" x14ac:dyDescent="0.3">
      <c r="A184" s="18" t="s">
        <v>233</v>
      </c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</row>
    <row r="185" spans="1:17" x14ac:dyDescent="0.3">
      <c r="A185" s="44"/>
      <c r="B185" s="45"/>
      <c r="C185" s="46"/>
      <c r="D185" s="47"/>
      <c r="E185" s="47"/>
      <c r="F185" s="47"/>
      <c r="G185" s="47"/>
      <c r="H185" s="47"/>
      <c r="I185" s="48"/>
      <c r="J185" s="48"/>
      <c r="K185" s="48"/>
      <c r="L185" s="53"/>
      <c r="M185" s="44"/>
      <c r="N185" s="44"/>
      <c r="O185" s="51"/>
      <c r="P185" s="51"/>
      <c r="Q185" s="51"/>
    </row>
  </sheetData>
  <mergeCells count="174">
    <mergeCell ref="N160:N168"/>
    <mergeCell ref="M169:M177"/>
    <mergeCell ref="N169:N177"/>
    <mergeCell ref="O169:Q177"/>
    <mergeCell ref="A155:A159"/>
    <mergeCell ref="B155:B159"/>
    <mergeCell ref="C155:C159"/>
    <mergeCell ref="I155:I159"/>
    <mergeCell ref="J155:J159"/>
    <mergeCell ref="K155:K159"/>
    <mergeCell ref="O160:Q168"/>
    <mergeCell ref="A169:A177"/>
    <mergeCell ref="B169:B177"/>
    <mergeCell ref="C169:C177"/>
    <mergeCell ref="I169:I177"/>
    <mergeCell ref="J169:J177"/>
    <mergeCell ref="K169:K177"/>
    <mergeCell ref="L155:L159"/>
    <mergeCell ref="M155:M159"/>
    <mergeCell ref="N155:N159"/>
    <mergeCell ref="O155:Q159"/>
    <mergeCell ref="A160:A168"/>
    <mergeCell ref="B160:B168"/>
    <mergeCell ref="C160:C168"/>
    <mergeCell ref="I160:I168"/>
    <mergeCell ref="J160:J168"/>
    <mergeCell ref="K160:K168"/>
    <mergeCell ref="L169:L177"/>
    <mergeCell ref="K145:K149"/>
    <mergeCell ref="L145:L149"/>
    <mergeCell ref="M145:M149"/>
    <mergeCell ref="L160:L168"/>
    <mergeCell ref="M160:M168"/>
    <mergeCell ref="N145:N149"/>
    <mergeCell ref="O145:Q149"/>
    <mergeCell ref="A150:A154"/>
    <mergeCell ref="B150:B154"/>
    <mergeCell ref="C150:C154"/>
    <mergeCell ref="I150:I154"/>
    <mergeCell ref="J150:J154"/>
    <mergeCell ref="K150:K154"/>
    <mergeCell ref="A145:A149"/>
    <mergeCell ref="B145:B149"/>
    <mergeCell ref="C145:C149"/>
    <mergeCell ref="I145:I149"/>
    <mergeCell ref="J145:J149"/>
    <mergeCell ref="L150:L154"/>
    <mergeCell ref="M150:M154"/>
    <mergeCell ref="N150:N154"/>
    <mergeCell ref="O150:Q154"/>
    <mergeCell ref="A142:A144"/>
    <mergeCell ref="B142:B144"/>
    <mergeCell ref="C142:C144"/>
    <mergeCell ref="D142:D144"/>
    <mergeCell ref="E142:H143"/>
    <mergeCell ref="M142:Q143"/>
    <mergeCell ref="O144:Q144"/>
    <mergeCell ref="O98:Q98"/>
    <mergeCell ref="O99:Q99"/>
    <mergeCell ref="E131:L131"/>
    <mergeCell ref="H133:H137"/>
    <mergeCell ref="A137:G137"/>
    <mergeCell ref="H138:H141"/>
    <mergeCell ref="I138:I141"/>
    <mergeCell ref="J138:J141"/>
    <mergeCell ref="K138:K141"/>
    <mergeCell ref="L138:L141"/>
    <mergeCell ref="A139:G139"/>
    <mergeCell ref="N139:P139"/>
    <mergeCell ref="N140:P140"/>
    <mergeCell ref="O93:Q97"/>
    <mergeCell ref="L88:L92"/>
    <mergeCell ref="M88:M92"/>
    <mergeCell ref="N88:N92"/>
    <mergeCell ref="O88:Q92"/>
    <mergeCell ref="A93:A97"/>
    <mergeCell ref="B93:B97"/>
    <mergeCell ref="C93:C97"/>
    <mergeCell ref="I93:I97"/>
    <mergeCell ref="J93:J97"/>
    <mergeCell ref="K93:K97"/>
    <mergeCell ref="A88:A92"/>
    <mergeCell ref="B88:B92"/>
    <mergeCell ref="C88:C92"/>
    <mergeCell ref="I88:I92"/>
    <mergeCell ref="J88:J92"/>
    <mergeCell ref="K88:K92"/>
    <mergeCell ref="L93:L97"/>
    <mergeCell ref="M93:M97"/>
    <mergeCell ref="N93:N97"/>
    <mergeCell ref="L78:L82"/>
    <mergeCell ref="M78:M82"/>
    <mergeCell ref="N78:N82"/>
    <mergeCell ref="O78:Q82"/>
    <mergeCell ref="A83:A87"/>
    <mergeCell ref="B83:B87"/>
    <mergeCell ref="C83:C87"/>
    <mergeCell ref="I83:I87"/>
    <mergeCell ref="J83:J87"/>
    <mergeCell ref="K83:K87"/>
    <mergeCell ref="A78:A82"/>
    <mergeCell ref="B78:B82"/>
    <mergeCell ref="C78:C82"/>
    <mergeCell ref="I78:I82"/>
    <mergeCell ref="J78:J82"/>
    <mergeCell ref="K78:K82"/>
    <mergeCell ref="L83:L87"/>
    <mergeCell ref="M83:M87"/>
    <mergeCell ref="N83:N87"/>
    <mergeCell ref="O83:Q87"/>
    <mergeCell ref="N73:P73"/>
    <mergeCell ref="A75:A77"/>
    <mergeCell ref="B75:B77"/>
    <mergeCell ref="C75:C77"/>
    <mergeCell ref="D75:D77"/>
    <mergeCell ref="E75:H76"/>
    <mergeCell ref="M75:Q76"/>
    <mergeCell ref="O77:Q77"/>
    <mergeCell ref="O33:Q39"/>
    <mergeCell ref="H66:H70"/>
    <mergeCell ref="A70:G70"/>
    <mergeCell ref="H71:H74"/>
    <mergeCell ref="I71:I74"/>
    <mergeCell ref="J71:J74"/>
    <mergeCell ref="K71:K74"/>
    <mergeCell ref="L71:L74"/>
    <mergeCell ref="A72:G72"/>
    <mergeCell ref="N72:P72"/>
    <mergeCell ref="O26:Q32"/>
    <mergeCell ref="A33:A39"/>
    <mergeCell ref="B33:B39"/>
    <mergeCell ref="C33:C39"/>
    <mergeCell ref="I33:I39"/>
    <mergeCell ref="J33:J39"/>
    <mergeCell ref="K33:K39"/>
    <mergeCell ref="L33:L39"/>
    <mergeCell ref="M33:M39"/>
    <mergeCell ref="N33:N39"/>
    <mergeCell ref="A26:A32"/>
    <mergeCell ref="B26:B32"/>
    <mergeCell ref="C26:C32"/>
    <mergeCell ref="I26:I32"/>
    <mergeCell ref="J26:J32"/>
    <mergeCell ref="K26:K32"/>
    <mergeCell ref="L26:L32"/>
    <mergeCell ref="M26:M32"/>
    <mergeCell ref="N26:N32"/>
    <mergeCell ref="A14:A16"/>
    <mergeCell ref="B14:B16"/>
    <mergeCell ref="C14:C16"/>
    <mergeCell ref="D14:D16"/>
    <mergeCell ref="E14:H15"/>
    <mergeCell ref="M14:Q15"/>
    <mergeCell ref="O16:Q16"/>
    <mergeCell ref="A17:A25"/>
    <mergeCell ref="B17:B25"/>
    <mergeCell ref="C17:C25"/>
    <mergeCell ref="I17:I25"/>
    <mergeCell ref="J17:J25"/>
    <mergeCell ref="K17:K25"/>
    <mergeCell ref="L17:L25"/>
    <mergeCell ref="M17:M25"/>
    <mergeCell ref="N17:N25"/>
    <mergeCell ref="O17:Q25"/>
    <mergeCell ref="H5:H9"/>
    <mergeCell ref="A9:G9"/>
    <mergeCell ref="H10:H13"/>
    <mergeCell ref="I10:I13"/>
    <mergeCell ref="J10:J13"/>
    <mergeCell ref="K10:K13"/>
    <mergeCell ref="L10:L13"/>
    <mergeCell ref="A11:G11"/>
    <mergeCell ref="N11:P11"/>
    <mergeCell ref="N12:P12"/>
  </mergeCells>
  <pageMargins left="0.7" right="0.7" top="0.75" bottom="0.75" header="0.3" footer="0.3"/>
  <pageSetup paperSize="9" scale="6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21-22</vt:lpstr>
      <vt:lpstr>22-23</vt:lpstr>
      <vt:lpstr>23-24</vt:lpstr>
      <vt:lpstr>24-25</vt:lpstr>
      <vt:lpstr>25-26</vt:lpstr>
      <vt:lpstr>26-27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Jerusalem</dc:creator>
  <cp:keywords/>
  <dc:description/>
  <cp:lastModifiedBy>Simon Roberts</cp:lastModifiedBy>
  <cp:revision/>
  <cp:lastPrinted>2025-01-21T02:08:13Z</cp:lastPrinted>
  <dcterms:created xsi:type="dcterms:W3CDTF">2021-05-27T11:04:00Z</dcterms:created>
  <dcterms:modified xsi:type="dcterms:W3CDTF">2026-05-03T05:20:32Z</dcterms:modified>
  <cp:category/>
  <cp:contentStatus/>
</cp:coreProperties>
</file>